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Demeni01\Documents\iepirkumi 2023\29-SPap IAL un aprikojums_atk-izsl-2407\1-Nolikums\"/>
    </mc:Choice>
  </mc:AlternateContent>
  <xr:revisionPtr revIDLastSave="0" documentId="13_ncr:1_{21A4E331-13F0-4160-B987-FB449E613C90}" xr6:coauthVersionLast="47" xr6:coauthVersionMax="47" xr10:uidLastSave="{00000000-0000-0000-0000-000000000000}"/>
  <bookViews>
    <workbookView xWindow="-120" yWindow="-120" windowWidth="21840" windowHeight="13140" xr2:uid="{00000000-000D-0000-FFFF-FFFF00000000}"/>
  </bookViews>
  <sheets>
    <sheet name="Sheet1" sheetId="1" r:id="rId1"/>
  </sheets>
  <definedNames>
    <definedName name="_xlnm._FilterDatabase" localSheetId="0" hidden="1">Sheet1!$A$1:$C$78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1" l="1"/>
  <c r="G64" i="1"/>
  <c r="G63" i="1"/>
  <c r="G41" i="1"/>
  <c r="G14" i="1"/>
  <c r="M60" i="1"/>
  <c r="J60" i="1"/>
  <c r="K59" i="1"/>
  <c r="M55" i="1"/>
  <c r="J55" i="1"/>
  <c r="K53" i="1"/>
  <c r="K52" i="1"/>
  <c r="J52" i="1"/>
  <c r="I51" i="1"/>
  <c r="J50" i="1"/>
  <c r="I50" i="1"/>
  <c r="K45" i="1"/>
  <c r="J45" i="1"/>
  <c r="J43" i="1"/>
  <c r="I43" i="1"/>
  <c r="J41" i="1"/>
  <c r="I41" i="1"/>
  <c r="K40" i="1"/>
  <c r="I40" i="1"/>
  <c r="K38" i="1"/>
  <c r="J38" i="1"/>
  <c r="I38" i="1"/>
  <c r="I35" i="1"/>
  <c r="K34" i="1"/>
  <c r="J34" i="1"/>
  <c r="I34" i="1"/>
  <c r="J33" i="1"/>
  <c r="K32" i="1"/>
  <c r="I32" i="1"/>
  <c r="K26" i="1"/>
  <c r="J26" i="1"/>
  <c r="I26" i="1"/>
  <c r="J22" i="1"/>
  <c r="J20" i="1"/>
  <c r="J18" i="1"/>
  <c r="J16" i="1"/>
  <c r="J14" i="1"/>
  <c r="K8" i="1"/>
  <c r="J8" i="1"/>
  <c r="T13" i="1"/>
  <c r="T62" i="1"/>
  <c r="O59" i="1" l="1"/>
  <c r="O53" i="1"/>
  <c r="O51" i="1"/>
  <c r="O50" i="1"/>
  <c r="O49" i="1"/>
  <c r="O44" i="1"/>
  <c r="O40" i="1"/>
  <c r="O37" i="1"/>
  <c r="O34" i="1"/>
  <c r="O33" i="1"/>
  <c r="O32" i="1"/>
  <c r="O22" i="1"/>
  <c r="O20" i="1"/>
  <c r="O16" i="1"/>
  <c r="O6" i="1"/>
  <c r="O7" i="1"/>
  <c r="O8" i="1"/>
  <c r="O9" i="1"/>
  <c r="O10" i="1"/>
  <c r="O11" i="1"/>
  <c r="O12" i="1"/>
  <c r="O14" i="1"/>
  <c r="O15" i="1"/>
  <c r="O24" i="1"/>
  <c r="O25" i="1"/>
  <c r="O27" i="1"/>
  <c r="O28" i="1"/>
  <c r="O29" i="1"/>
  <c r="O30" i="1"/>
  <c r="O31" i="1"/>
  <c r="O35" i="1"/>
  <c r="O36" i="1"/>
  <c r="O39" i="1"/>
  <c r="O42" i="1"/>
  <c r="O46" i="1"/>
  <c r="O47" i="1"/>
  <c r="O48" i="1"/>
  <c r="O54" i="1"/>
  <c r="O56" i="1"/>
  <c r="O57" i="1"/>
  <c r="O58" i="1"/>
  <c r="O61" i="1"/>
  <c r="O63" i="1"/>
  <c r="O64" i="1"/>
  <c r="O65" i="1"/>
  <c r="O66" i="1"/>
  <c r="O67" i="1"/>
  <c r="O68" i="1"/>
  <c r="O52" i="1" l="1"/>
  <c r="O43" i="1"/>
  <c r="O18" i="1"/>
  <c r="O38" i="1"/>
  <c r="O41" i="1"/>
  <c r="O45" i="1"/>
  <c r="O55" i="1"/>
  <c r="O60" i="1"/>
  <c r="O26" i="1"/>
  <c r="H48" i="1" l="1"/>
  <c r="T48" i="1" s="1"/>
  <c r="H28" i="1"/>
  <c r="T28" i="1" s="1"/>
  <c r="H25" i="1"/>
  <c r="T25" i="1" s="1"/>
  <c r="H26" i="1"/>
  <c r="T26" i="1" s="1"/>
  <c r="H22" i="1"/>
  <c r="T22" i="1" s="1"/>
  <c r="H7" i="1" l="1"/>
  <c r="T7" i="1" s="1"/>
  <c r="H8" i="1"/>
  <c r="T8" i="1" s="1"/>
  <c r="H9" i="1"/>
  <c r="T9" i="1" s="1"/>
  <c r="H10" i="1"/>
  <c r="T10" i="1" s="1"/>
  <c r="H11" i="1"/>
  <c r="T11" i="1" s="1"/>
  <c r="H12" i="1"/>
  <c r="T12" i="1" s="1"/>
  <c r="H15" i="1"/>
  <c r="T15" i="1" s="1"/>
  <c r="H16" i="1"/>
  <c r="H18" i="1"/>
  <c r="T18" i="1" s="1"/>
  <c r="H20" i="1"/>
  <c r="T20" i="1" s="1"/>
  <c r="H24" i="1"/>
  <c r="T24" i="1" s="1"/>
  <c r="H27" i="1"/>
  <c r="T27" i="1" s="1"/>
  <c r="H29" i="1"/>
  <c r="T29" i="1" s="1"/>
  <c r="H30" i="1"/>
  <c r="T30" i="1" s="1"/>
  <c r="H31" i="1"/>
  <c r="T31" i="1" s="1"/>
  <c r="H32" i="1"/>
  <c r="T32" i="1" s="1"/>
  <c r="H33" i="1"/>
  <c r="T33" i="1" s="1"/>
  <c r="H34" i="1"/>
  <c r="T34" i="1" s="1"/>
  <c r="H35" i="1"/>
  <c r="T35" i="1" s="1"/>
  <c r="H36" i="1"/>
  <c r="T36" i="1" s="1"/>
  <c r="H37" i="1"/>
  <c r="T37" i="1" s="1"/>
  <c r="H38" i="1"/>
  <c r="T38" i="1" s="1"/>
  <c r="H39" i="1"/>
  <c r="T39" i="1" s="1"/>
  <c r="H40" i="1"/>
  <c r="T40" i="1" s="1"/>
  <c r="H42" i="1"/>
  <c r="T42" i="1" s="1"/>
  <c r="H43" i="1"/>
  <c r="T43" i="1" s="1"/>
  <c r="H44" i="1"/>
  <c r="T44" i="1" s="1"/>
  <c r="H45" i="1"/>
  <c r="T45" i="1" s="1"/>
  <c r="H46" i="1"/>
  <c r="T46" i="1" s="1"/>
  <c r="H47" i="1"/>
  <c r="T47" i="1" s="1"/>
  <c r="H49" i="1"/>
  <c r="T49" i="1" s="1"/>
  <c r="H51" i="1"/>
  <c r="T51" i="1" s="1"/>
  <c r="H52" i="1"/>
  <c r="T52" i="1" s="1"/>
  <c r="H53" i="1"/>
  <c r="T53" i="1" s="1"/>
  <c r="H54" i="1"/>
  <c r="T54" i="1" s="1"/>
  <c r="H55" i="1"/>
  <c r="T55" i="1" s="1"/>
  <c r="H56" i="1"/>
  <c r="T56" i="1" s="1"/>
  <c r="H57" i="1"/>
  <c r="T57" i="1" s="1"/>
  <c r="H58" i="1"/>
  <c r="T58" i="1" s="1"/>
  <c r="H59" i="1"/>
  <c r="T59" i="1" s="1"/>
  <c r="H60" i="1"/>
  <c r="T60" i="1" s="1"/>
  <c r="H61" i="1"/>
  <c r="T61" i="1" s="1"/>
  <c r="H65" i="1"/>
  <c r="T65" i="1" s="1"/>
  <c r="H66" i="1"/>
  <c r="T66" i="1" s="1"/>
  <c r="H67" i="1"/>
  <c r="T67" i="1" s="1"/>
  <c r="H68" i="1"/>
  <c r="T68" i="1" s="1"/>
  <c r="H6" i="1"/>
  <c r="T6" i="1" s="1"/>
  <c r="H64" i="1"/>
  <c r="T64" i="1" s="1"/>
  <c r="H63" i="1"/>
  <c r="T63" i="1" s="1"/>
  <c r="H50" i="1"/>
  <c r="T50" i="1" s="1"/>
  <c r="H41" i="1"/>
  <c r="T41" i="1" s="1"/>
  <c r="H14" i="1"/>
  <c r="T14" i="1" s="1"/>
</calcChain>
</file>

<file path=xl/sharedStrings.xml><?xml version="1.0" encoding="utf-8"?>
<sst xmlns="http://schemas.openxmlformats.org/spreadsheetml/2006/main" count="292" uniqueCount="232">
  <si>
    <t>Apraksts</t>
  </si>
  <si>
    <t>Metinātāju aizsargbrilles</t>
  </si>
  <si>
    <t>Metinātāja maska</t>
  </si>
  <si>
    <t>Vienreizlietojams kombinzons</t>
  </si>
  <si>
    <t xml:space="preserve">Ķīmiski izturīgs kombinezons </t>
  </si>
  <si>
    <t>Filtri sejas pusmaskai</t>
  </si>
  <si>
    <t>Filtri sejas pilnai maskai</t>
  </si>
  <si>
    <t>Aizsargplēve sejas 
maskai</t>
  </si>
  <si>
    <t>Zemķiveres cepure</t>
  </si>
  <si>
    <t>Aizsargķivere BALTA</t>
  </si>
  <si>
    <t>Zoda siksniņa ķiverei</t>
  </si>
  <si>
    <t>Austiņas</t>
  </si>
  <si>
    <t>Ausu aizbāžņi</t>
  </si>
  <si>
    <t>Sejas aizsargs</t>
  </si>
  <si>
    <t>Ziemas cepure (melna/oranža)</t>
  </si>
  <si>
    <t>Ziemas cepure (zila,melna)</t>
  </si>
  <si>
    <t>Aizsargcepure</t>
  </si>
  <si>
    <t>Ceļu aizsargi</t>
  </si>
  <si>
    <t xml:space="preserve">Drošības sistēma </t>
  </si>
  <si>
    <t>Komplekts mežstrādniekam</t>
  </si>
  <si>
    <t>Drošības zīmes</t>
  </si>
  <si>
    <t>Signāltaure</t>
  </si>
  <si>
    <t>Sēdeklis darbam uz radiomastiem</t>
  </si>
  <si>
    <t>Drošības josta</t>
  </si>
  <si>
    <t>Drošības trose</t>
  </si>
  <si>
    <t xml:space="preserve">Pozicionējošā trose </t>
  </si>
  <si>
    <t xml:space="preserve">Cimdi </t>
  </si>
  <si>
    <t xml:space="preserve">Drošības trose  </t>
  </si>
  <si>
    <t>SKC-BLOCK</t>
  </si>
  <si>
    <t>Brīdinājuma lenta grīdai</t>
  </si>
  <si>
    <t>EP</t>
  </si>
  <si>
    <r>
      <t xml:space="preserve">Vasaras cepure </t>
    </r>
    <r>
      <rPr>
        <b/>
        <sz val="10"/>
        <color theme="1"/>
        <rFont val="Arial"/>
        <family val="2"/>
        <charset val="186"/>
      </rPr>
      <t>oranža</t>
    </r>
  </si>
  <si>
    <r>
      <t xml:space="preserve">Vasaras cepure </t>
    </r>
    <r>
      <rPr>
        <b/>
        <sz val="10"/>
        <color theme="1"/>
        <rFont val="Arial"/>
        <family val="2"/>
        <charset val="186"/>
      </rPr>
      <t>zila</t>
    </r>
  </si>
  <si>
    <t>Nr.p.k.</t>
  </si>
  <si>
    <t>EP Latgale</t>
  </si>
  <si>
    <t>EP Kurzeme</t>
  </si>
  <si>
    <t>EP Rīga</t>
  </si>
  <si>
    <t>Elektrotehniskā pārvalde</t>
  </si>
  <si>
    <t>(..)*</t>
  </si>
  <si>
    <t>Krustpils iela 24, Rīga</t>
  </si>
  <si>
    <t>Krūzes iela 47A, Rīga</t>
  </si>
  <si>
    <t xml:space="preserve">1.Pasažieru iela 12, Daugavpils </t>
  </si>
  <si>
    <t>*</t>
  </si>
  <si>
    <t>Informācija (kontaktpersonas un līguma izpildē atbildīgā kontaktpersona)  tiks norādīta noslēdzot līgumu.</t>
  </si>
  <si>
    <t>SCP</t>
  </si>
  <si>
    <t>CPE-1, UGV</t>
  </si>
  <si>
    <t>CPE-3,5, CPRN-2</t>
  </si>
  <si>
    <t>CPE-6,7,8</t>
  </si>
  <si>
    <t>CPE-9,mērvagons</t>
  </si>
  <si>
    <t xml:space="preserve">Soma drošības sistēmu uzglabāšanai </t>
  </si>
  <si>
    <t>EP kopā:</t>
  </si>
  <si>
    <t>SCP kopā:</t>
  </si>
  <si>
    <t>VD</t>
  </si>
  <si>
    <t>Drošības trose (virve)</t>
  </si>
  <si>
    <t>VKP</t>
  </si>
  <si>
    <t>DNP</t>
  </si>
  <si>
    <t>Sejas pusmaska, bez pievienotiem filtriem</t>
  </si>
  <si>
    <t>DNP kopā:</t>
  </si>
  <si>
    <t>VD kopā:</t>
  </si>
  <si>
    <t>VKP kopā:</t>
  </si>
  <si>
    <t>(Vagonu apkopes distance)</t>
  </si>
  <si>
    <t>Stacijas iela 9c, Rēzekne</t>
  </si>
  <si>
    <t>Daugavpilī</t>
  </si>
  <si>
    <t>Rīga</t>
  </si>
  <si>
    <t>Piegādes vietas un kontaktpersonas:</t>
  </si>
  <si>
    <t>(Sliežu ceļu pārvalde)</t>
  </si>
  <si>
    <t>SCP Latgale</t>
  </si>
  <si>
    <t>(Vilcienu kustības pārvalde)</t>
  </si>
  <si>
    <t>(Nekustamā īpašuma pārvalde)</t>
  </si>
  <si>
    <t>2. Preču iela 6, Daugavpils</t>
  </si>
  <si>
    <t>VD Rīga</t>
  </si>
  <si>
    <t>VD Latgale</t>
  </si>
  <si>
    <t>Spaļu ielā 1K, Daugavpils</t>
  </si>
  <si>
    <t>DFG kopā:</t>
  </si>
  <si>
    <t>DFG</t>
  </si>
  <si>
    <t>(Ģenerāldirekcija)</t>
  </si>
  <si>
    <t>Gogoļa iela 3, Rīga</t>
  </si>
  <si>
    <t>Standarts</t>
  </si>
  <si>
    <t xml:space="preserve">Turgeņeva iela 14, Rīga </t>
  </si>
  <si>
    <t>Rīgas iela 78, Daugavpils</t>
  </si>
  <si>
    <t>Stacijas iela 3C, Jelgava</t>
  </si>
  <si>
    <t xml:space="preserve"> </t>
  </si>
  <si>
    <r>
      <rPr>
        <b/>
        <sz val="10"/>
        <color theme="1"/>
        <rFont val="Arial"/>
        <family val="2"/>
        <charset val="186"/>
      </rPr>
      <t xml:space="preserve">Piegāžu veikšana: </t>
    </r>
    <r>
      <rPr>
        <sz val="10"/>
        <color theme="1"/>
        <rFont val="Arial"/>
        <family val="2"/>
        <charset val="186"/>
      </rPr>
      <t xml:space="preserve"> Darba dienās no plkst.8:00-16:30; piektdienās līdz plkst.14:00; pirms svētku dienās līdz 12:00.</t>
    </r>
  </si>
  <si>
    <t>sask.ar Tehnisko specifikāciju/ Finanšu - tehnisko piedāvājumu (iepirkuma nolikuma 1.pielikums)</t>
  </si>
  <si>
    <r>
      <t xml:space="preserve">Plānotais daudzums (gab.) </t>
    </r>
    <r>
      <rPr>
        <b/>
        <sz val="10"/>
        <rFont val="Arial"/>
        <family val="2"/>
        <charset val="186"/>
      </rPr>
      <t xml:space="preserve">24 mēnešiem </t>
    </r>
    <r>
      <rPr>
        <sz val="10"/>
        <color theme="1"/>
        <rFont val="Arial"/>
        <family val="2"/>
        <charset val="186"/>
      </rPr>
      <t xml:space="preserve">atbilstoši struktūrvienību sadalījumam
</t>
    </r>
    <r>
      <rPr>
        <sz val="10"/>
        <color rgb="FF0070C0"/>
        <rFont val="Arial"/>
        <family val="2"/>
        <charset val="186"/>
      </rPr>
      <t>(skaits var tikt mainīts pēc Pasūtītāja nepieciešamības)</t>
    </r>
  </si>
  <si>
    <t>Aizsargķivere augstkāpēja darbam un elektroiekārtās</t>
  </si>
  <si>
    <t>(CPE-3)  Otrā Preču iela 4, Daugavpils</t>
  </si>
  <si>
    <t>(CPE-5) Stacijas iela 23, Rēzekne</t>
  </si>
  <si>
    <t xml:space="preserve"> (CPE-6) Depo iela 8, Ventspils</t>
  </si>
  <si>
    <t>(CPE-7,8)  Bauskas iela 5,Jelgava</t>
  </si>
  <si>
    <t>ķīmiski izturīgi cimdi</t>
  </si>
  <si>
    <t>SCP Rīga</t>
  </si>
  <si>
    <t>SCP Zemgale-Kurzeme</t>
  </si>
  <si>
    <t>CPN Rīga</t>
  </si>
  <si>
    <t>(CPE-1, CPE-2, CPE-9, CPMSM, CPN) Altonavas iela 11a, Rīga</t>
  </si>
  <si>
    <t>CPE-2,CPMSM</t>
  </si>
  <si>
    <t>Aizsargbrilles, UV 400, ietvars 1F</t>
  </si>
  <si>
    <t>Aizsargbrilles, ietvars B</t>
  </si>
  <si>
    <t>Aizsargbrilles, ietvars 1FT</t>
  </si>
  <si>
    <t>Ķīmiski izturīgs kombinezons piemērots darbam ar ķīmiskām un toksiskām vielām</t>
  </si>
  <si>
    <t xml:space="preserve">Respirators FFP1 NR D </t>
  </si>
  <si>
    <t>Respirators FFP2 NR D</t>
  </si>
  <si>
    <t>Pilna sejas maska</t>
  </si>
  <si>
    <t>Aizsargķivere (SARKANA, ORANŽA, ZAĻA)</t>
  </si>
  <si>
    <t>Ķivere ar sejas vairogu</t>
  </si>
  <si>
    <t>Sejsegs (aizsargs tērauda)</t>
  </si>
  <si>
    <t>Sejsegs (aizsargs polikarbonāta)</t>
  </si>
  <si>
    <t>Aptieciņa (mīkstā iepakojumā)</t>
  </si>
  <si>
    <t>Aptieciņa (plastikāta kastītē)</t>
  </si>
  <si>
    <t>Signālkarodziņi (dzeltens/sarkans komplektā)</t>
  </si>
  <si>
    <t>Drošības trose 
LB 100LN-2m</t>
  </si>
  <si>
    <t>Brīdinājuma lenta darbam</t>
  </si>
  <si>
    <r>
      <t>EP</t>
    </r>
    <r>
      <rPr>
        <b/>
        <sz val="10"/>
        <color rgb="FFFF0000"/>
        <rFont val="Arial"/>
        <family val="2"/>
        <charset val="186"/>
      </rPr>
      <t>*</t>
    </r>
    <r>
      <rPr>
        <b/>
        <sz val="10"/>
        <color theme="1"/>
        <rFont val="Arial"/>
        <family val="2"/>
        <charset val="186"/>
      </rPr>
      <t>*</t>
    </r>
  </si>
  <si>
    <r>
      <t>SCP</t>
    </r>
    <r>
      <rPr>
        <b/>
        <sz val="10"/>
        <color rgb="FFFF0000"/>
        <rFont val="Arial"/>
        <family val="2"/>
        <charset val="186"/>
      </rPr>
      <t>*</t>
    </r>
    <r>
      <rPr>
        <b/>
        <sz val="10"/>
        <color theme="1"/>
        <rFont val="Arial"/>
        <family val="2"/>
        <charset val="186"/>
      </rPr>
      <t>*</t>
    </r>
  </si>
  <si>
    <r>
      <t>VD</t>
    </r>
    <r>
      <rPr>
        <b/>
        <sz val="10"/>
        <color rgb="FFFF0000"/>
        <rFont val="Arial"/>
        <family val="2"/>
        <charset val="186"/>
      </rPr>
      <t>*</t>
    </r>
    <r>
      <rPr>
        <b/>
        <sz val="10"/>
        <color theme="1"/>
        <rFont val="Arial"/>
        <family val="2"/>
        <charset val="186"/>
      </rPr>
      <t>*</t>
    </r>
  </si>
  <si>
    <r>
      <t>VKP</t>
    </r>
    <r>
      <rPr>
        <b/>
        <sz val="10"/>
        <color rgb="FFFF0000"/>
        <rFont val="Arial"/>
        <family val="2"/>
        <charset val="186"/>
      </rPr>
      <t>*</t>
    </r>
    <r>
      <rPr>
        <b/>
        <sz val="10"/>
        <color theme="1"/>
        <rFont val="Arial"/>
        <family val="2"/>
        <charset val="186"/>
      </rPr>
      <t>*</t>
    </r>
  </si>
  <si>
    <r>
      <t>DNP</t>
    </r>
    <r>
      <rPr>
        <b/>
        <sz val="10"/>
        <color rgb="FFFF0000"/>
        <rFont val="Arial"/>
        <family val="2"/>
        <charset val="186"/>
      </rPr>
      <t>*</t>
    </r>
    <r>
      <rPr>
        <b/>
        <sz val="10"/>
        <color theme="1"/>
        <rFont val="Arial"/>
        <family val="2"/>
        <charset val="186"/>
      </rPr>
      <t>*</t>
    </r>
  </si>
  <si>
    <r>
      <t>DFG (Ģenerāldirekcija, Rīga)</t>
    </r>
    <r>
      <rPr>
        <b/>
        <sz val="10"/>
        <color rgb="FFFF0000"/>
        <rFont val="Arial"/>
        <family val="2"/>
        <charset val="186"/>
      </rPr>
      <t>*</t>
    </r>
    <r>
      <rPr>
        <b/>
        <sz val="10"/>
        <color theme="1"/>
        <rFont val="Arial"/>
        <family val="2"/>
        <charset val="186"/>
      </rPr>
      <t>*</t>
    </r>
  </si>
  <si>
    <r>
      <t xml:space="preserve">Plānotais kopējais daudzums 24 mēnešu periodam </t>
    </r>
    <r>
      <rPr>
        <sz val="10"/>
        <color rgb="FF0070C0"/>
        <rFont val="Arial"/>
        <family val="2"/>
        <charset val="186"/>
      </rPr>
      <t>(skaits var tikt mainīts pēc Pasūtītāja nepieciešamības)</t>
    </r>
    <r>
      <rPr>
        <sz val="10"/>
        <color rgb="FFFF0000"/>
        <rFont val="Arial"/>
        <family val="2"/>
        <charset val="186"/>
      </rPr>
      <t>**</t>
    </r>
    <r>
      <rPr>
        <sz val="10"/>
        <color theme="1"/>
        <rFont val="Arial"/>
        <family val="2"/>
        <charset val="186"/>
      </rPr>
      <t>:</t>
    </r>
  </si>
  <si>
    <r>
      <t>Sejas pusmaska, bez pievienotiem filtriem, ražotājs Moldex</t>
    </r>
    <r>
      <rPr>
        <sz val="10"/>
        <color rgb="FFFF0000"/>
        <rFont val="Arial"/>
        <family val="2"/>
        <charset val="186"/>
      </rPr>
      <t>*</t>
    </r>
  </si>
  <si>
    <r>
      <t>Filtri sejas pusmaskai, ražotājs Moldex</t>
    </r>
    <r>
      <rPr>
        <sz val="10"/>
        <color rgb="FFFF0000"/>
        <rFont val="Arial"/>
        <family val="2"/>
        <charset val="186"/>
      </rPr>
      <t>*</t>
    </r>
  </si>
  <si>
    <r>
      <t>Pilna sejas maska, ražotājs Moldex</t>
    </r>
    <r>
      <rPr>
        <sz val="10"/>
        <color rgb="FFFF0000"/>
        <rFont val="Arial"/>
        <family val="2"/>
        <charset val="186"/>
      </rPr>
      <t>*</t>
    </r>
  </si>
  <si>
    <r>
      <t>Filtri sejas pilnai maskai, razōtājs Moldex</t>
    </r>
    <r>
      <rPr>
        <sz val="10"/>
        <color rgb="FFFF0000"/>
        <rFont val="Arial"/>
        <family val="2"/>
        <charset val="186"/>
      </rPr>
      <t>*</t>
    </r>
  </si>
  <si>
    <t>Tonētas, triecienizturīgas UV 400 aizsargbrilles ar pretskrāpējuma+ pretsvīšanas pārklājumu. Savietojamas ar optiskajām (redzi korekcijas) brillēm, regulējams kājiņu garums.
5-2.5_1FT, ietvars 1F</t>
  </si>
  <si>
    <t>LVS EN 166:2002, LVS EN 172:1994 /
A1 +A2:2001 vai ekvivalents</t>
  </si>
  <si>
    <t>Triecienizturīgas aizsargbrilles, no caurspīdīga polikarbonāta ar elastīgu saiti, Lēcas apstrādātas pret svīšanu un skrāpējumiem, valkājamas virs optiskajām brillēm
2-1.2_1BN, ietvars B</t>
  </si>
  <si>
    <t>LVS EN166:2002 vai ekvivalents</t>
  </si>
  <si>
    <t>Pieguļošas aizsargbrilles no caurspīdīga polikarbonāta, ventilējamas, Triecienizturīgas, Izliektas lēcas, kas nodrošina labu redzamību, Apstrādātas pret svīšanu un skrāpējumiem
2-1.2_1FT, ietvars 1FT</t>
  </si>
  <si>
    <t>LVS EN 166:2002, LVS EN172:1994/A1+A2:2001 vai ekvivalents</t>
  </si>
  <si>
    <t>Metinātāju aizsargbrilles. Paceļamas tonētās lēcas. Netiešā ventilācija
Lēcas 1S, paceļamās lēcas 5_S1, ietvars F3.4</t>
  </si>
  <si>
    <t>LVS EN166:2002, LVS EN169:2002, LVS EN175 vai ekvivalents</t>
  </si>
  <si>
    <t>Tips – metināšanas maska
Izmantošana – TIG, MIG, MMA un citu metināšanas procesos
Aptumšojuma diapazons DIN -5-13
4C Lens tehnoloģija
Nodrošinājums ar ārējo pārslēgšanas pogu, lai veiktu pārslēgšanu uz jebkuru izvēlēto atmiņas režīmu</t>
  </si>
  <si>
    <t>LVS EN 166:2002, LVS EN 175 un LVS EN 379:2003+A1:2009 vai ekvivalents</t>
  </si>
  <si>
    <t>Ķīmiski izturīgs, pret netīrumiem, neorganiskajām vielām. Darbiem krāsojot un putekļos
Gaisa caurlaidīgs, rāvējslēdzēja aizdare ar vētras atloku, elastīgs savilkums ap galvas pārsegu, plaukstu locītavām, potītēm
CE marķējuma 1.kategorija
Izmērs S-4XL.</t>
  </si>
  <si>
    <t>LVS EN 1073-2:2003,
LVS EN 1149-5:2018, LVS EN 13034+A1:2009,
LVS EN ISO 13982-1:2005 /A1:2011vai ekvivalents</t>
  </si>
  <si>
    <t>Latvāņu pļaušanas nezāļu indēšanu ar herbicīdiem darbiem, 
100% polipropilēns. Kombinezons ar kapuci. Centrālais rāvējslēdzējs paslēpts zem auduma ar aizdari. Kapuce, jostas vieta un manšetes ar gumiju.
Izmēri: S-4XL
CE marķējuma 3.kategorija</t>
  </si>
  <si>
    <t>LVS EN 1073-2:2003 vai ekvivalents
LVS EN 1149-5:2018,LVS EN 13034+A1:2009,
LVS EN ISO 13982-1:2005 /A1:2011, LVS EN 14605+A1:2009, LVS EN 14126+AC:2020 vai ekvivalents</t>
  </si>
  <si>
    <t>Ķīmiski izturīgs kombinezons ar aiztaisāmu atloku, rāvējslēdzēju un kapuci, kā arī elastīgu kapuces apmali. Augstfrekvenču sakausētas šuves nodrošina papildu aizsardzību. Aizsardzības tips: 3.</t>
  </si>
  <si>
    <t>LVS EN 1073-2:2003,
LVS EN 1149-5:2018, LVS EN 13034+A1:2009,
LVS EN ISO 13982-1:2005 /A1:2011, LVS EN 14605+A1:2009, LVS EN 14126+AC:2020 vai ekvivalents</t>
  </si>
  <si>
    <t>FFP1 NR D ar izelpas vārstu, netoksiskām, cietām daļiņām. Siksniņa ar stiprinājumu ērtākai, ātrākai un drošākai respiratora uzvilkšanai un novilkšanai,
līdz 4 x AER</t>
  </si>
  <si>
    <t xml:space="preserve">LVS EN 149+A1:2020 vai ekvivalents </t>
  </si>
  <si>
    <t>FFP2 NR D ar izelpas vārstu, nodrošina aizsardzību pret toksiskiem putekļiem un metālu dūmiem. Izturīga un ilgstoši saglabā respiratora formu. Siksniņa ar stiprinājumu ērtākai, ātrākai un drošākai respiratora uzvilkšanai un novilkšanai,
līdz 12 x AER</t>
  </si>
  <si>
    <t>LVS EN 149+A1:2020 vai ekvivalents</t>
  </si>
  <si>
    <t xml:space="preserve">Viegla, maināmi filtri, maska izgatavota no termoplastiska elastomēra (TPE): mīksta un patīkama lietošanā. Saglabā elastību un izturību pat ekstremālos temperatūras apstākļos. Viegla lietošanā un kopšanā. Drop down funkcija; </t>
  </si>
  <si>
    <t>LVS EN 405+A1:2009 vai ekvivalents</t>
  </si>
  <si>
    <r>
      <t>Viegla, maināmi filtri, maska izgatavota no termoplastiska elastomēra (TPE): mīksta un patīkama lietošanā. Saglabā elastību un izturību pat ekstremālos temperatūras apstākļos. Viegla lietošanā un kopšanā. Drop down funkcija; ražotājs – Moldex</t>
    </r>
    <r>
      <rPr>
        <sz val="10"/>
        <color rgb="FFFF0000"/>
        <rFont val="Arial"/>
        <family val="2"/>
        <charset val="186"/>
      </rPr>
      <t>*</t>
    </r>
    <r>
      <rPr>
        <sz val="10"/>
        <rFont val="Arial"/>
        <family val="2"/>
        <charset val="186"/>
      </rPr>
      <t xml:space="preserve"> ar EASY LOCK stiprinājuma sistēmu</t>
    </r>
  </si>
  <si>
    <t>Kombinētie, Filtrs A2B2E2K2P3. Nodrošina aizsardzību pret organiskām un neorganiskām gāzēm un tvaikiem, sēra dioksīdiem, amonjaku un amīniem, kā arī smalkām, cietām un šķidrām daļiņām, metālu dūmiem un tvaikiem</t>
  </si>
  <si>
    <r>
      <t>Kombinētie, Filtrs A1B1E1K1 (Moldex ar EASY LOCK stiprinājuma sistēmu</t>
    </r>
    <r>
      <rPr>
        <sz val="10"/>
        <color rgb="FFFF0000"/>
        <rFont val="Arial"/>
        <family val="2"/>
        <charset val="186"/>
      </rPr>
      <t>*</t>
    </r>
    <r>
      <rPr>
        <sz val="10"/>
        <rFont val="Arial"/>
        <family val="2"/>
        <charset val="186"/>
      </rPr>
      <t>)</t>
    </r>
  </si>
  <si>
    <t xml:space="preserve">Viegla, maināmi filtri, dažāda izmēra, sejas aizsardzība, maskas sfēriskā forma nodrošina izteikti plašu redzamības lenķi, vizors ir šķīdinātāju noturīgs. Nesatur PVC CL2 (klase 2), </t>
  </si>
  <si>
    <t>LVS EN 136+AC:2013 L LVS EN 148-1:2019 vai to ekvivalenti</t>
  </si>
  <si>
    <r>
      <t>Viegla, maināmi filtri, dažāda izmēra, sejas aizsardzība, maskas sfēriskā forma nodrošina izteikti plašu redzamības lenķi, vizors ir šķīdinātāju noturīgs. Nesatur PVC CL2 (klase 2), ražotājs – Moldex</t>
    </r>
    <r>
      <rPr>
        <sz val="10"/>
        <color rgb="FFFF0000"/>
        <rFont val="Arial"/>
        <family val="2"/>
        <charset val="186"/>
      </rPr>
      <t>*</t>
    </r>
    <r>
      <rPr>
        <sz val="10"/>
        <rFont val="Arial"/>
        <family val="2"/>
        <charset val="186"/>
      </rPr>
      <t xml:space="preserve"> ar EASY LOCK stiprinājuma sistēmu</t>
    </r>
  </si>
  <si>
    <t xml:space="preserve">Kombinētie, Filtrs A2B2E2K2P3 Nodrošina aizsardzību pret organiskām un neorganiskām gāzēm un tvaikiem, sēra dioksīdiem, amonjaku un amīniem, kā arī smalkām, cietām un šķidrām daļiņām, metālu dūmiem un tvaikiem CL2 </t>
  </si>
  <si>
    <t xml:space="preserve">LVS EN 136+AC:2013 L vai ekvivalents </t>
  </si>
  <si>
    <t>Kombinētie, Filtrs A1B1E1K1 (Moldex ar EASY LOCK stiprinājuma sistēmu*).</t>
  </si>
  <si>
    <t>LVS EN 136+AC:2013 L vai ekvivalents</t>
  </si>
  <si>
    <t>Aizsardzība pret skrāpējumiem, netīrumiem.</t>
  </si>
  <si>
    <t>atbilstoši iegādājamām maskām</t>
  </si>
  <si>
    <t>Trikotāžas zemķiveres cepure, aizsardzībai pret aukstumu. Ar vienu izgriezumu. Nosedz galvu, kaklu un ausis. Materiāls: 100% poliakrils Krāsa: melna Izmērs: viens izmērs, elastīga</t>
  </si>
  <si>
    <t>--</t>
  </si>
  <si>
    <t>Ļoti viegla aizsargķivere no HDPE ar atstarojošiem elementiem. 6 punktu plastikāta dempfera stiprinājums, pretsviedru ieliktnis. Izmērs 54-64. Iespējas pievienot zoda siksnu.</t>
  </si>
  <si>
    <t>LVS EN 397+A1:2013vai ekvivalents</t>
  </si>
  <si>
    <t>6 punktu plastikāta dempfera stiprinājums, pretsviedru ieliktnis. Izmērs 54-64. Iespējas pievienot zoda siksnu.
Krāsu varianti - SARKANA, ORANŽA, ZAĻA</t>
  </si>
  <si>
    <t>LVS EN 50365LVS EN 397+A1:2013vai ekvivalents</t>
  </si>
  <si>
    <t>Regulējams galvas apmērs no 53 līdz 63 cm, aizsargķivere ar īsu nagu, ventilējama, paredzēta darbam augstumā no UV staru izturīga HDPE materiāla; četru punktu stiprinājuma zoda siksna; galvas saite ar sprūdrata fiksatoru; sešu atbalsta punktu stiprinājums; iespēja ķiverē integrēt aizsargbrilles un dzirdes aizsardzības līdzekļus (austiņas); maināmas pretsviedru lentas; iespēja strādāt zemā gaisa temperatūrā (līdz -30 0C)</t>
  </si>
  <si>
    <t>LVS EN 50365:2002, LVS EN 397+A1:2013 vai ekvivalents</t>
  </si>
  <si>
    <t>Zoda siksna komplektā un savietojamām ar iegādājamām ķiverēm</t>
  </si>
  <si>
    <t>Piemērots iegādājamām /piedāvātajām ķiverēm</t>
  </si>
  <si>
    <t>Ķivere ar integrētu 1. optiskas klases sejas vairogu. Vairogu var viegli izvilkt un pielāgot</t>
  </si>
  <si>
    <t>LVS EN 397+A1:2013, LVS EN 50365:2002 vai ekvivalents</t>
  </si>
  <si>
    <t>Ar galvas stīpu, elastīgas un izturīgas austiņas, 25 – 32 dB, piemērotas ilgstošai nēsāšanai, darbam vidēja un augsta trokšņa līmeņa vidē. Nevada elektrību.</t>
  </si>
  <si>
    <t>LVS EN 352:2021 vai ekvivalents</t>
  </si>
  <si>
    <t>Mazgājami un ērti maināmi ieliktņi  nodrošināta daudzreizēja lietošana. Vidējās aizsardzības faktors SNR - 25 dB. Ražots no mīksta TPE materiāla. Komplektā parocīga kastīte, kur novietot ausu ieliktņus.</t>
  </si>
  <si>
    <t>LVS EN 352-2:2021 vai ekvivalents</t>
  </si>
  <si>
    <t>Turētājs + aizsargs, polikarbonāta, Aizsargmaskas turētājs, paredzēts valkāšanai kopā ar sejas vairogu, ar iespēju pielāgot galvas formai.
Marķējums: 3B</t>
  </si>
  <si>
    <t>LVS EN 166:2001 vai ekvivalents</t>
  </si>
  <si>
    <t>Turētajs + aizsargs, sietveida, aizsargmaskas turētājs, paredzēts valkāšanai kopā ar sejas vairogu, ar iespēju pielāgot galvas formai.
Marķējums 3B</t>
  </si>
  <si>
    <t>Sietveida rezerves, materiāls – tērauds,
marķējums 3B</t>
  </si>
  <si>
    <t>Plastikāta rezerves, materiāls – polikarbonāts,
marķējums3B</t>
  </si>
  <si>
    <t>Abpusēji /melna - oranža/</t>
  </si>
  <si>
    <t>Atstarojošais trikotāžas adījums, atstarojošie pavedieni tiek ieausti akrila audumā, lai nodrošinātu izcilu redzamību, aizsargā no aukstuma un vēja, Īpašības - Ārējais akrila audums, Iekšējā mīkstā Insulatex odere, sastāvs - 100% akrils, Insulatex odere</t>
  </si>
  <si>
    <t xml:space="preserve">Signālkrāsas beisbola tipa cepure (oranža) ar uzrakstu SIGNĀLISTS (izšūts ar baltu atstarojošu diegu uz cepures, burtu izmērs 4 cm), regulējama siksniņa pakauša daļā, auduma sastāvs - 65% poliestera un 35% kokvilnas </t>
  </si>
  <si>
    <t>att.</t>
  </si>
  <si>
    <t xml:space="preserve">Beisbola tipa cepure ar regulējamu siksniņu pakauša daļā, auduma sastāvs -65% poliestera un 35% kokvilnas </t>
  </si>
  <si>
    <t>Beisbola tipa aizsargcepure, aizsargčaula no viegla ABS materiāla
65% poliesters, 35% kokvilna. Krāsa - sarkana</t>
  </si>
  <si>
    <t>LVS EN 812:2012</t>
  </si>
  <si>
    <t>Mīkstā iepakojumā, pielietojama gan autotransportam, gan birojam un ražošanai. Atbilst visiem nepieciešamajiem noteikumiem.</t>
  </si>
  <si>
    <t>LR MK noteikumi Nr.713</t>
  </si>
  <si>
    <t>Plastikāta kastītē, pielietojama gan autotransportam, gan birojam un ražošanai. Atbilst visiem nepieciešamajiem LR MK noteikumiem.</t>
  </si>
  <si>
    <t>Silikona, ar aizdari, lai var strādāt uz ceļiem (metinātājiem)</t>
  </si>
  <si>
    <t>LVS EN 14404+A1:2010vai ekvivalents</t>
  </si>
  <si>
    <t>Drošības sistēma ar muguras atbalstu ar 1 aizmugures, 1 krūšu D cilpām un 2 sānu D cilpām. Izmērs: universāls</t>
  </si>
  <si>
    <t>LVS EN 361:2003, LV EN 358:2019 vai ekvivalents</t>
  </si>
  <si>
    <t>orizontālā pretkritiena sistēma paredzēta kā pagaidu sistēma. Nodrošināta ar divām skrūvējamam tērauda karabīnēm un neatdalāmo uzglabāšanas somu liekai siksnas daļai lietošanas laikā. Pielāgojams garums. Garums: 20m. Materiāls Poliesters</t>
  </si>
  <si>
    <t>LV EN 795:2022
LVS EN 361:2003, LVS EN 358:2019 vai ekvivalents</t>
  </si>
  <si>
    <t>Drošības sistēma ar ergonomisku muguras atbalstu. 1 aizmugures, 2 krūšu un 2 vidukļa līmeņa D cilpas</t>
  </si>
  <si>
    <t>LVS EN 361:2003, LVS EN 358:2019 vai ekvivalent</t>
  </si>
  <si>
    <t xml:space="preserve">Drošības sistēma ar jostu, 1 aizmugures, 2 krūšu un 2 sānu D cilpas. Izmērs: S-XXL. Svars: 2.25kg. Maksimālais svars lietotajam - 140kg. </t>
  </si>
  <si>
    <t>LV EN 361:2003, LV EN 358:2019 vai ekvivalents</t>
  </si>
  <si>
    <t>sAizsargķivere + turētājs + aizsargs, caurspīdīgs polikarbonāts/ tērauda sietiņš, 6 punktu stiprinājuma aizsargķivere, ādas sviedru lenta, pretlietus sprandas sargs, aizsardzība austiņā SNR-26dB</t>
  </si>
  <si>
    <t>LVS EN 397+A1:2013, LVS EN166:2001, LVS ne 352-3:2021 vai ekvivalents</t>
  </si>
  <si>
    <t>Sarkans/dzeltens, koka turētājs, garums 60 cm.
Auduma krāsa un spilgtums noturīgs pret laikapstākļu ietekmi (mitrumu, vēju)</t>
  </si>
  <si>
    <t>Bīstami elektrība plastika 15*15</t>
  </si>
  <si>
    <t>LR MK noteikumi</t>
  </si>
  <si>
    <t>Izturīgs, ergonomisks, regulējams pozicionēšanas sēdeklis, kas izstrādāts darbam augstumā</t>
  </si>
  <si>
    <t>LVS EN 353-1+A1:2018, LVS EN 353-2:2003, LVS EN 355:2003, LVS EN 360:2003 vai ekvivalents</t>
  </si>
  <si>
    <r>
      <t xml:space="preserve">Darba stāvoklī pozicionējoša drošības josta, </t>
    </r>
    <r>
      <rPr>
        <b/>
        <sz val="10"/>
        <color rgb="FF000000"/>
        <rFont val="Arial"/>
        <family val="2"/>
        <charset val="186"/>
      </rPr>
      <t>FS 242-B-XL vai ekvivalents)</t>
    </r>
  </si>
  <si>
    <t>LVS EN 358:2019 vai ekvivalents</t>
  </si>
  <si>
    <t>Dubulta, elastīga ar enerģijas absorbētāju (ABM-LE x 2)</t>
  </si>
  <si>
    <t xml:space="preserve">Pozicionēšanas, ar MANUSTOP un automātisko sakabes āķi, regulējams garums PROT-3, 2m) </t>
  </si>
  <si>
    <t>Drošības trose ar enerģijas absorbētāju, garums 2m.</t>
  </si>
  <si>
    <t>LVS EN 353-1+A1:2018, LVS EN 353-2:2003, LVS EN 355:2003, LVS EN 360:2003 EN360 vai ekvivalents</t>
  </si>
  <si>
    <t>Soma drošības sistēmu uzglabāšanai un transportēšanai. Materiāls: PVC. Izmēri: 300 x 600 mm</t>
  </si>
  <si>
    <t>Pozicionējošā trose ar karabīnēm, regulējama , garums2m,</t>
  </si>
  <si>
    <t>LVS EN 361:2003, LVS EN 358:2019 vai ekvivalents</t>
  </si>
  <si>
    <t>LVS EN 388+A1:2019 vai ekvivalents</t>
  </si>
  <si>
    <t>Universāli neoprēna cimdi ar kokvilnas oderējumu darbiem ar plašu ķīmikāliju spektru. Elastīgi aukstās vidēs. Perfekti strādājot ķīmijas un degvielas industrijā, attīrīšanas darbos un lauksaimniecībā. Garums 300 mm. Biezums 0.75 mm</t>
  </si>
  <si>
    <t> LVS EN 388+A1:2019 LVS EN 374-2:2020 vai ekvivalents</t>
  </si>
  <si>
    <t>Ar amortizatoru un diviem sakabes āķiem galos</t>
  </si>
  <si>
    <t>Pozicionējoša drošības trose. Viens sakabes āķis ar atvērumu 60mm</t>
  </si>
  <si>
    <t>SKC-BLOCK sistēma ir kritiena bloķēšanas ierīce ar vadīklu uz stingras stiprinājuma atsaites</t>
  </si>
  <si>
    <t>LVS EN 353-1+A1:2018, LVS EN 353-2:2003, LVS EN 355:2003, LVS EN 360:2003vai ekvivalents</t>
  </si>
  <si>
    <t>Brīdinājuma lenta grīdai pašlīmējoša (neslīdoša),
dzeltena ar melnu, (50mmx10m)</t>
  </si>
  <si>
    <t>CE marķējums</t>
  </si>
  <si>
    <t>PVC grīdas brīdinājuma lenta 50mm, 33m, dzeltena, melna</t>
  </si>
  <si>
    <t>Brīdinājuma Lenta Sarkana/Balta (80mmx100m)</t>
  </si>
  <si>
    <r>
      <rPr>
        <b/>
        <sz val="10"/>
        <color theme="1"/>
        <rFont val="Arial"/>
        <family val="2"/>
        <charset val="186"/>
      </rPr>
      <t>Piegādes vietu (adrešu) saraksts un plāntotie daudzumi atbilstoši piegādes vietām</t>
    </r>
    <r>
      <rPr>
        <sz val="10"/>
        <color theme="1"/>
        <rFont val="Arial"/>
        <family val="2"/>
        <charset val="186"/>
      </rPr>
      <t xml:space="preserve">
</t>
    </r>
    <r>
      <rPr>
        <b/>
        <sz val="10"/>
        <color theme="1"/>
        <rFont val="Arial"/>
        <family val="2"/>
        <charset val="186"/>
      </rPr>
      <t xml:space="preserve">aizsardzībai pret dažādiem darba vides riska faktoriem individuālajiem aizsardzības līdzekļiem un aprīkojumam (tekstā - IAL)*
</t>
    </r>
    <r>
      <rPr>
        <i/>
        <sz val="10"/>
        <color theme="1"/>
        <rFont val="Arial"/>
        <family val="2"/>
        <charset val="186"/>
      </rPr>
      <t>*Preču nomenklatūra un daudzumi norādīta informatīvā nolūkā, saskaņā ar iepirkuma noteikumiem preču pasūtījums un iegādes daudzums var tikt precizēts preču pasūtījumos līguma izpildes laikā</t>
    </r>
  </si>
  <si>
    <t>Preces/ IAL nosaukums</t>
  </si>
  <si>
    <t>Megafons 25W ar noņemamu mikrofonu (Attālums vismaz līdz 1500m). Iebūvēta sirēna, lai nekavējoties pievērstu uzmanību. Regulējams skaļums
– ne mazāk kā 95 dB. Aprīkots ar siksnu piemērotu pārnēsāšanai uz kakla (ne īsāka par 1m).</t>
  </si>
  <si>
    <r>
      <rPr>
        <sz val="10"/>
        <color rgb="FFFF0000"/>
        <rFont val="Arial"/>
        <family val="2"/>
        <charset val="186"/>
      </rPr>
      <t>**</t>
    </r>
    <r>
      <rPr>
        <sz val="10"/>
        <color theme="1"/>
        <rFont val="Arial"/>
        <family val="2"/>
        <charset val="186"/>
      </rPr>
      <t xml:space="preserve"> </t>
    </r>
    <r>
      <rPr>
        <sz val="10"/>
        <rFont val="Arial"/>
        <family val="2"/>
        <charset val="186"/>
      </rPr>
      <t>Norādītajiem apjomiem un preču klāstam, ņemot vērā iepirkuma dokumentos noteiktos, ir informatīvs raksturs, kas tiks ņemt vērā pretendentu piedāvājumu vērtēšanā. Līgums tiek slēgts par noteiktajām preču vienības cenām (EUR bez PVN) un Atlaidi (atlaides likme,%) un Līguma darbības laikā Pasūtītājs/Pircējs ir tiesīgs iegādāties mazāku vai lielāku Preču apjomu plānotā budžeta ietvaros (plānotā kopējā līgumcena EUR bez PVN).</t>
    </r>
  </si>
  <si>
    <r>
      <t xml:space="preserve">* </t>
    </r>
    <r>
      <rPr>
        <sz val="10"/>
        <rFont val="Arial"/>
        <family val="2"/>
        <charset val="186"/>
      </rPr>
      <t>netiek noteikta iespēja iesniegt ekvivalentu attiecīgajai precei dēļ specifiskajiem raksturlielumiem un funkcionālās savietojamības ar Pasūtītāja rīcībā esošo pamatkomplektāciju</t>
    </r>
  </si>
  <si>
    <t>Pielikums Tehniskajai specifikācijai,
sarunu procedūrā ar publikāciju "Individuālo aizsardzības līdzeklu un aprīkojuma piegāde" (identifikācijas Nr. LDZ 2023/138-SPAV)
nolikuma 1.pielikums</t>
  </si>
  <si>
    <t>Neilona/nitrila pirkstaiņi; melni, darbam ar eļļām, Plaukstas daļā speciāli pretslīdes punktiņi, kas nodrošina labas satveršanas spējas un izturību.
Izmērs: 7 – 12
 EN 388, kat.2.
CE marķējums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</si>
</sst>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Arial"/>
      <family val="2"/>
      <charset val="186"/>
    </font>
    <font>
      <b/>
      <sz val="11"/>
      <color theme="1"/>
      <name val="Arial"/>
      <family val="2"/>
      <charset val="186"/>
    </font>
    <font>
      <sz val="10"/>
      <color theme="1"/>
      <name val="Arial"/>
      <family val="2"/>
      <charset val="186"/>
    </font>
    <font>
      <b/>
      <sz val="10"/>
      <color theme="1"/>
      <name val="Arial"/>
      <family val="2"/>
      <charset val="186"/>
    </font>
    <font>
      <sz val="10"/>
      <name val="Arial"/>
      <family val="2"/>
      <charset val="186"/>
    </font>
    <font>
      <b/>
      <sz val="10"/>
      <name val="Arial"/>
      <family val="2"/>
      <charset val="186"/>
    </font>
    <font>
      <sz val="10"/>
      <color rgb="FFFF0000"/>
      <name val="Arial"/>
      <family val="2"/>
      <charset val="186"/>
    </font>
    <font>
      <sz val="10"/>
      <color rgb="FF0070C0"/>
      <name val="Arial"/>
      <family val="2"/>
      <charset val="186"/>
    </font>
    <font>
      <sz val="11"/>
      <color rgb="FF000000"/>
      <name val="Arial"/>
      <family val="2"/>
      <charset val="186"/>
    </font>
    <font>
      <sz val="11"/>
      <name val="Arial"/>
      <family val="2"/>
      <charset val="186"/>
    </font>
    <font>
      <sz val="11"/>
      <name val="Calibri"/>
      <family val="2"/>
      <scheme val="minor"/>
    </font>
    <font>
      <i/>
      <sz val="10"/>
      <color theme="1"/>
      <name val="Arial"/>
      <family val="2"/>
      <charset val="186"/>
    </font>
    <font>
      <b/>
      <sz val="10"/>
      <color rgb="FFFF0000"/>
      <name val="Arial"/>
      <family val="2"/>
      <charset val="186"/>
    </font>
    <font>
      <b/>
      <sz val="11"/>
      <name val="Arial"/>
      <family val="2"/>
      <charset val="186"/>
    </font>
    <font>
      <sz val="10"/>
      <color rgb="FF000000"/>
      <name val="Arial"/>
      <family val="2"/>
      <charset val="186"/>
    </font>
    <font>
      <sz val="10"/>
      <color theme="5"/>
      <name val="Arial"/>
      <family val="2"/>
      <charset val="186"/>
    </font>
    <font>
      <sz val="10"/>
      <color rgb="FF002859"/>
      <name val="Arial"/>
      <family val="2"/>
      <charset val="186"/>
    </font>
    <font>
      <b/>
      <sz val="10"/>
      <color rgb="FF000000"/>
      <name val="Arial"/>
      <family val="2"/>
      <charset val="186"/>
    </font>
  </fonts>
  <fills count="1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DFFA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rgb="FFFFD3AF"/>
        <bgColor indexed="64"/>
      </patternFill>
    </fill>
    <fill>
      <patternFill patternType="solid">
        <fgColor rgb="FFEEFCD8"/>
        <bgColor indexed="64"/>
      </patternFill>
    </fill>
    <fill>
      <patternFill patternType="solid">
        <fgColor theme="9" tint="0.59999389629810485"/>
        <bgColor indexed="64"/>
      </patternFill>
    </fill>
    <fill>
      <patternFill patternType="solid">
        <fgColor rgb="FFFFF2CC"/>
        <bgColor indexed="64"/>
      </patternFill>
    </fill>
    <fill>
      <patternFill patternType="solid">
        <fgColor rgb="FFDDEBF7"/>
        <bgColor indexed="64"/>
      </patternFill>
    </fill>
    <fill>
      <patternFill patternType="solid">
        <fgColor rgb="FFFFD966"/>
        <bgColor indexed="64"/>
      </patternFill>
    </fill>
    <fill>
      <patternFill patternType="solid">
        <fgColor rgb="FFFFFFFF"/>
        <bgColor indexed="64"/>
      </patternFill>
    </fill>
    <fill>
      <patternFill patternType="solid">
        <fgColor rgb="FFFECEE6"/>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1">
    <xf numFmtId="0" fontId="0" fillId="0" borderId="0"/>
  </cellStyleXfs>
  <cellXfs count="135">
    <xf numFmtId="0" fontId="0" fillId="0" borderId="0" xfId="0"/>
    <xf numFmtId="0" fontId="3" fillId="0" borderId="0" xfId="0" applyFont="1"/>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Alignment="1">
      <alignment horizontal="left" vertical="top" wrapText="1"/>
    </xf>
    <xf numFmtId="0" fontId="3" fillId="0" borderId="1" xfId="0" applyFont="1" applyBorder="1" applyAlignment="1">
      <alignment vertical="top"/>
    </xf>
    <xf numFmtId="0" fontId="3" fillId="0" borderId="0" xfId="0" applyFont="1" applyAlignment="1">
      <alignment horizontal="right" vertical="top"/>
    </xf>
    <xf numFmtId="0" fontId="3" fillId="0" borderId="0" xfId="0" applyFont="1" applyAlignment="1">
      <alignment horizontal="left" vertical="top" wrapText="1"/>
    </xf>
    <xf numFmtId="0" fontId="3" fillId="0" borderId="0" xfId="0" applyFont="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8"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0" fillId="3" borderId="1" xfId="0" applyFill="1" applyBorder="1" applyAlignment="1">
      <alignment horizontal="center" vertical="center"/>
    </xf>
    <xf numFmtId="0" fontId="2" fillId="2" borderId="1" xfId="0" applyFont="1" applyFill="1" applyBorder="1" applyAlignment="1">
      <alignment horizontal="center" vertical="center"/>
    </xf>
    <xf numFmtId="0" fontId="3" fillId="6" borderId="1" xfId="0" applyFont="1" applyFill="1" applyBorder="1" applyAlignment="1">
      <alignment horizontal="center" vertical="center"/>
    </xf>
    <xf numFmtId="0" fontId="3" fillId="8" borderId="1" xfId="0" applyFont="1" applyFill="1" applyBorder="1" applyAlignment="1">
      <alignment horizontal="center" vertical="center"/>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xf>
    <xf numFmtId="0" fontId="3" fillId="9" borderId="1" xfId="0" applyFont="1" applyFill="1" applyBorder="1" applyAlignment="1">
      <alignment horizontal="center" vertical="center"/>
    </xf>
    <xf numFmtId="0" fontId="4" fillId="9" borderId="1" xfId="0" applyFont="1" applyFill="1" applyBorder="1" applyAlignment="1">
      <alignment vertical="top"/>
    </xf>
    <xf numFmtId="0" fontId="3" fillId="9" borderId="1" xfId="0" applyFont="1" applyFill="1" applyBorder="1" applyAlignment="1">
      <alignment vertical="top"/>
    </xf>
    <xf numFmtId="0" fontId="4" fillId="11" borderId="3" xfId="0" applyFont="1" applyFill="1" applyBorder="1" applyAlignment="1">
      <alignment vertical="top"/>
    </xf>
    <xf numFmtId="0" fontId="4" fillId="12" borderId="1" xfId="0" applyFont="1" applyFill="1" applyBorder="1" applyAlignment="1">
      <alignment horizontal="center" vertical="center"/>
    </xf>
    <xf numFmtId="0" fontId="4" fillId="12" borderId="1" xfId="0" applyFont="1" applyFill="1" applyBorder="1" applyAlignment="1">
      <alignment vertical="top"/>
    </xf>
    <xf numFmtId="0" fontId="3" fillId="12" borderId="1" xfId="0" applyFont="1" applyFill="1" applyBorder="1" applyAlignment="1">
      <alignment vertical="top" textRotation="90"/>
    </xf>
    <xf numFmtId="0" fontId="3" fillId="12" borderId="1" xfId="0" applyFont="1" applyFill="1" applyBorder="1" applyAlignment="1">
      <alignment vertical="top"/>
    </xf>
    <xf numFmtId="0" fontId="4" fillId="13" borderId="0" xfId="0" applyFont="1" applyFill="1" applyAlignment="1">
      <alignment vertical="top"/>
    </xf>
    <xf numFmtId="0" fontId="3" fillId="13" borderId="1" xfId="0" applyFont="1" applyFill="1" applyBorder="1" applyAlignment="1">
      <alignment horizontal="left" vertical="top" textRotation="90"/>
    </xf>
    <xf numFmtId="0" fontId="3" fillId="0" borderId="0" xfId="0" applyFont="1" applyAlignment="1">
      <alignment horizontal="center" vertical="top" wrapText="1"/>
    </xf>
    <xf numFmtId="0" fontId="4" fillId="13" borderId="1" xfId="0" applyFont="1" applyFill="1" applyBorder="1" applyAlignment="1">
      <alignment vertical="top"/>
    </xf>
    <xf numFmtId="0" fontId="3" fillId="13" borderId="1" xfId="0" applyFont="1" applyFill="1" applyBorder="1" applyAlignment="1">
      <alignment vertical="top"/>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xf numFmtId="0" fontId="4" fillId="11" borderId="1" xfId="0" applyFont="1" applyFill="1" applyBorder="1" applyAlignment="1">
      <alignment vertical="top"/>
    </xf>
    <xf numFmtId="0" fontId="3" fillId="0" borderId="0" xfId="0" applyFont="1" applyAlignment="1">
      <alignment horizontal="center" vertical="center" wrapText="1"/>
    </xf>
    <xf numFmtId="0" fontId="4" fillId="9" borderId="1" xfId="0" applyFont="1" applyFill="1" applyBorder="1" applyAlignment="1">
      <alignment vertical="top" textRotation="90" wrapText="1"/>
    </xf>
    <xf numFmtId="0" fontId="4" fillId="13" borderId="1" xfId="0" applyFont="1" applyFill="1" applyBorder="1" applyAlignment="1">
      <alignment vertical="center"/>
    </xf>
    <xf numFmtId="0" fontId="3" fillId="0" borderId="0" xfId="0" applyFont="1" applyBorder="1" applyAlignment="1">
      <alignment vertical="top"/>
    </xf>
    <xf numFmtId="0" fontId="4" fillId="4" borderId="1" xfId="0" applyFont="1" applyFill="1" applyBorder="1" applyAlignment="1">
      <alignment vertical="top"/>
    </xf>
    <xf numFmtId="0" fontId="3" fillId="4" borderId="1" xfId="0" applyFont="1" applyFill="1" applyBorder="1" applyAlignment="1">
      <alignment horizontal="left" vertical="top" wrapText="1"/>
    </xf>
    <xf numFmtId="0" fontId="3" fillId="0" borderId="0" xfId="0" applyFont="1" applyFill="1" applyBorder="1"/>
    <xf numFmtId="0" fontId="3" fillId="0" borderId="0" xfId="0" applyFont="1" applyFill="1" applyBorder="1" applyAlignment="1">
      <alignment horizontal="left" vertical="top" wrapText="1"/>
    </xf>
    <xf numFmtId="0" fontId="3" fillId="0" borderId="1" xfId="0" applyFont="1" applyFill="1" applyBorder="1" applyAlignment="1">
      <alignment vertical="top"/>
    </xf>
    <xf numFmtId="0" fontId="4" fillId="0" borderId="0" xfId="0" applyFont="1" applyFill="1" applyBorder="1" applyAlignment="1">
      <alignment vertical="top"/>
    </xf>
    <xf numFmtId="0" fontId="3" fillId="0" borderId="0" xfId="0" applyFont="1" applyFill="1" applyBorder="1" applyAlignment="1">
      <alignment vertical="top"/>
    </xf>
    <xf numFmtId="0" fontId="3" fillId="0" borderId="1" xfId="0" applyFont="1" applyBorder="1" applyAlignment="1">
      <alignment horizontal="center" vertical="center" wrapText="1"/>
    </xf>
    <xf numFmtId="0" fontId="4" fillId="0" borderId="1" xfId="0" applyFont="1" applyBorder="1" applyAlignment="1">
      <alignment horizontal="center" vertical="top" textRotation="90" wrapText="1"/>
    </xf>
    <xf numFmtId="0" fontId="6" fillId="7" borderId="1" xfId="0" applyFont="1" applyFill="1" applyBorder="1" applyAlignment="1">
      <alignment horizontal="center" vertical="center"/>
    </xf>
    <xf numFmtId="0" fontId="11" fillId="0" borderId="1" xfId="0" applyFont="1" applyFill="1" applyBorder="1" applyAlignment="1">
      <alignment horizontal="center" vertical="center"/>
    </xf>
    <xf numFmtId="0" fontId="6" fillId="4"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14" borderId="1" xfId="0" applyFill="1" applyBorder="1" applyAlignment="1">
      <alignment horizontal="center" vertical="center"/>
    </xf>
    <xf numFmtId="0" fontId="0" fillId="0" borderId="4" xfId="0" applyBorder="1" applyAlignment="1">
      <alignment horizontal="center" vertical="center"/>
    </xf>
    <xf numFmtId="0" fontId="11"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9" fillId="0" borderId="1" xfId="0" applyFont="1" applyFill="1" applyBorder="1"/>
    <xf numFmtId="0" fontId="9" fillId="0" borderId="4" xfId="0" applyFont="1" applyFill="1" applyBorder="1"/>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right" vertical="center"/>
    </xf>
    <xf numFmtId="0" fontId="3" fillId="0" borderId="1" xfId="0" applyFont="1" applyFill="1" applyBorder="1" applyAlignment="1">
      <alignment horizontal="center" vertical="center"/>
    </xf>
    <xf numFmtId="0" fontId="3" fillId="0" borderId="0" xfId="0" applyFont="1" applyFill="1" applyBorder="1" applyAlignment="1">
      <alignment horizontal="left" vertical="center" wrapText="1"/>
    </xf>
    <xf numFmtId="0" fontId="4" fillId="11" borderId="1" xfId="0" applyFont="1" applyFill="1" applyBorder="1" applyAlignment="1">
      <alignment horizontal="center" vertical="top" textRotation="90" wrapText="1"/>
    </xf>
    <xf numFmtId="0" fontId="10" fillId="1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10" borderId="1" xfId="0" applyFont="1" applyFill="1" applyBorder="1" applyAlignment="1">
      <alignment horizontal="center" vertical="center"/>
    </xf>
    <xf numFmtId="0" fontId="3" fillId="10"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10" borderId="1" xfId="0" applyFont="1" applyFill="1" applyBorder="1" applyAlignment="1">
      <alignment horizontal="center" vertical="center"/>
    </xf>
    <xf numFmtId="0" fontId="14" fillId="2" borderId="1" xfId="0" applyFont="1" applyFill="1" applyBorder="1" applyAlignment="1">
      <alignment horizontal="center" vertical="center"/>
    </xf>
    <xf numFmtId="0" fontId="5" fillId="9" borderId="1" xfId="0" applyFont="1" applyFill="1" applyBorder="1" applyAlignment="1">
      <alignment horizontal="center" vertical="center"/>
    </xf>
    <xf numFmtId="0" fontId="5" fillId="6" borderId="1" xfId="0" applyFont="1" applyFill="1" applyBorder="1" applyAlignment="1">
      <alignment horizontal="center" vertical="center"/>
    </xf>
    <xf numFmtId="0" fontId="5" fillId="8" borderId="1" xfId="0" applyFont="1" applyFill="1" applyBorder="1" applyAlignment="1">
      <alignment horizontal="center" vertical="center"/>
    </xf>
    <xf numFmtId="0" fontId="5" fillId="5" borderId="1" xfId="0" applyFont="1" applyFill="1" applyBorder="1" applyAlignment="1">
      <alignment horizontal="center" vertical="center"/>
    </xf>
    <xf numFmtId="0" fontId="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5" fillId="0" borderId="1" xfId="0" quotePrefix="1" applyFont="1" applyBorder="1" applyAlignment="1">
      <alignment horizontal="center" vertical="center" wrapText="1"/>
    </xf>
    <xf numFmtId="0" fontId="5" fillId="10" borderId="1" xfId="0" quotePrefix="1" applyFont="1" applyFill="1" applyBorder="1" applyAlignment="1">
      <alignment horizontal="center" vertical="center" wrapText="1"/>
    </xf>
    <xf numFmtId="0" fontId="17" fillId="0" borderId="1" xfId="0" applyFont="1" applyBorder="1" applyAlignment="1">
      <alignment horizontal="center" vertical="center" wrapText="1"/>
    </xf>
    <xf numFmtId="0" fontId="15" fillId="1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5" fillId="0" borderId="1" xfId="0" quotePrefix="1" applyFont="1" applyFill="1" applyBorder="1" applyAlignment="1">
      <alignment horizontal="center" vertical="center" wrapText="1"/>
    </xf>
    <xf numFmtId="0" fontId="3" fillId="0" borderId="1" xfId="0" applyFont="1" applyFill="1" applyBorder="1" applyAlignment="1">
      <alignmen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3" fillId="16" borderId="1" xfId="0" applyFont="1" applyFill="1" applyBorder="1" applyAlignment="1">
      <alignment vertical="top"/>
    </xf>
    <xf numFmtId="0" fontId="4" fillId="16" borderId="1" xfId="0" applyFont="1" applyFill="1" applyBorder="1"/>
    <xf numFmtId="0" fontId="3" fillId="16" borderId="1" xfId="0" applyFont="1" applyFill="1" applyBorder="1"/>
    <xf numFmtId="0" fontId="4" fillId="9" borderId="1" xfId="0" applyFont="1" applyFill="1" applyBorder="1" applyAlignment="1">
      <alignment horizontal="center" vertical="top" textRotation="90" wrapText="1"/>
    </xf>
    <xf numFmtId="0" fontId="4" fillId="11" borderId="1" xfId="0" applyFont="1" applyFill="1" applyBorder="1" applyAlignment="1">
      <alignment horizontal="center" vertical="top" textRotation="90" wrapText="1"/>
    </xf>
    <xf numFmtId="0" fontId="3" fillId="13" borderId="1" xfId="0" applyFont="1" applyFill="1" applyBorder="1" applyAlignment="1">
      <alignment horizontal="left" vertical="top"/>
    </xf>
    <xf numFmtId="0" fontId="3" fillId="0" borderId="0" xfId="0" applyFont="1" applyAlignment="1">
      <alignment horizontal="left" vertical="top" wrapText="1"/>
    </xf>
    <xf numFmtId="0" fontId="3" fillId="12" borderId="1" xfId="0" applyFont="1" applyFill="1" applyBorder="1" applyAlignment="1">
      <alignment horizontal="left" vertical="top"/>
    </xf>
    <xf numFmtId="0" fontId="3" fillId="9" borderId="1" xfId="0" applyFont="1" applyFill="1" applyBorder="1" applyAlignment="1">
      <alignment horizontal="left" vertical="top"/>
    </xf>
    <xf numFmtId="0" fontId="3" fillId="11" borderId="1" xfId="0" applyFont="1" applyFill="1" applyBorder="1" applyAlignment="1">
      <alignment vertical="top" wrapText="1"/>
    </xf>
    <xf numFmtId="0" fontId="3" fillId="9" borderId="1" xfId="0" applyFont="1" applyFill="1" applyBorder="1" applyAlignment="1">
      <alignment horizontal="left" vertical="top" wrapText="1"/>
    </xf>
    <xf numFmtId="0" fontId="3" fillId="9" borderId="6" xfId="0" applyFont="1" applyFill="1" applyBorder="1" applyAlignment="1">
      <alignment horizontal="left" vertical="top" wrapText="1"/>
    </xf>
    <xf numFmtId="0" fontId="3" fillId="9" borderId="4" xfId="0" applyFont="1" applyFill="1" applyBorder="1" applyAlignment="1">
      <alignment horizontal="left" vertical="top" wrapText="1"/>
    </xf>
    <xf numFmtId="0" fontId="5" fillId="11" borderId="1" xfId="0" applyFont="1" applyFill="1" applyBorder="1" applyAlignment="1">
      <alignment horizontal="left" vertical="top"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4" fillId="11" borderId="1" xfId="0" applyFont="1" applyFill="1" applyBorder="1" applyAlignment="1">
      <alignment vertical="top" wrapText="1"/>
    </xf>
    <xf numFmtId="0" fontId="4" fillId="11" borderId="1" xfId="0" applyFont="1" applyFill="1" applyBorder="1" applyAlignment="1">
      <alignment vertical="top"/>
    </xf>
    <xf numFmtId="0" fontId="5" fillId="4" borderId="1" xfId="0" applyFont="1" applyFill="1" applyBorder="1" applyAlignment="1">
      <alignment horizontal="left" vertical="center"/>
    </xf>
    <xf numFmtId="0" fontId="4" fillId="11"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Font="1" applyBorder="1" applyAlignment="1">
      <alignment horizontal="center" vertical="top" textRotation="90" wrapText="1"/>
    </xf>
    <xf numFmtId="0" fontId="5" fillId="4" borderId="1" xfId="0" applyFont="1" applyFill="1" applyBorder="1" applyAlignment="1">
      <alignment horizontal="left" vertical="center" wrapText="1"/>
    </xf>
    <xf numFmtId="0" fontId="3" fillId="0" borderId="0" xfId="0" applyFont="1" applyAlignment="1">
      <alignment horizontal="right" vertical="center" wrapText="1"/>
    </xf>
    <xf numFmtId="0" fontId="3" fillId="0" borderId="0" xfId="0" applyFont="1" applyAlignment="1">
      <alignment horizontal="right" vertical="center"/>
    </xf>
    <xf numFmtId="0" fontId="4" fillId="4" borderId="1" xfId="0" applyFont="1" applyFill="1" applyBorder="1" applyAlignment="1">
      <alignment horizontal="left" vertical="top" wrapText="1"/>
    </xf>
    <xf numFmtId="0" fontId="3" fillId="0" borderId="0" xfId="0" applyFont="1" applyAlignment="1">
      <alignment horizontal="center" vertical="center" wrapText="1"/>
    </xf>
    <xf numFmtId="0" fontId="7" fillId="0" borderId="7" xfId="0" applyFont="1" applyFill="1" applyBorder="1" applyAlignment="1">
      <alignment horizontal="left" vertical="center" wrapText="1"/>
    </xf>
    <xf numFmtId="0" fontId="3" fillId="0" borderId="7" xfId="0" applyFont="1" applyFill="1" applyBorder="1" applyAlignment="1">
      <alignment horizontal="left" vertical="center" wrapText="1"/>
    </xf>
    <xf numFmtId="0" fontId="0" fillId="0" borderId="1" xfId="0" applyBorder="1" applyAlignment="1">
      <alignment horizontal="center" vertical="center"/>
    </xf>
    <xf numFmtId="0" fontId="3" fillId="5"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ECEE6"/>
      <color rgb="FFFDFFA3"/>
      <color rgb="FFFFD966"/>
      <color rgb="FFDDEBF7"/>
      <color rgb="FFFFF2CC"/>
      <color rgb="FFEEFCD8"/>
      <color rgb="FFFFD3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0"/>
  <sheetViews>
    <sheetView tabSelected="1" topLeftCell="A58" zoomScale="75" zoomScaleNormal="75" workbookViewId="0">
      <selection activeCell="C62" sqref="C62"/>
    </sheetView>
  </sheetViews>
  <sheetFormatPr defaultRowHeight="12.75" x14ac:dyDescent="0.2"/>
  <cols>
    <col min="1" max="1" width="8" style="3" customWidth="1"/>
    <col min="2" max="2" width="15.7109375" style="4" customWidth="1"/>
    <col min="3" max="3" width="30.140625" style="4" customWidth="1"/>
    <col min="4" max="4" width="23" style="43" customWidth="1"/>
    <col min="5" max="5" width="11.28515625" style="4" customWidth="1"/>
    <col min="6" max="6" width="13.42578125" style="4" customWidth="1"/>
    <col min="7" max="7" width="10.85546875" style="4" customWidth="1"/>
    <col min="8" max="8" width="9.140625" style="3"/>
    <col min="9" max="18" width="9.140625" style="1"/>
    <col min="19" max="19" width="13" style="1" customWidth="1"/>
    <col min="20" max="20" width="26" style="1" customWidth="1"/>
    <col min="21" max="16384" width="9.140625" style="1"/>
  </cols>
  <sheetData>
    <row r="1" spans="1:20" ht="53.25" customHeight="1" x14ac:dyDescent="0.2">
      <c r="A1" s="127" t="s">
        <v>230</v>
      </c>
      <c r="B1" s="128"/>
      <c r="C1" s="128"/>
      <c r="D1" s="128"/>
      <c r="E1" s="128"/>
      <c r="F1" s="128"/>
      <c r="G1" s="128"/>
      <c r="H1" s="128"/>
      <c r="I1" s="128"/>
      <c r="J1" s="128"/>
      <c r="K1" s="128"/>
      <c r="L1" s="128"/>
      <c r="M1" s="128"/>
      <c r="N1" s="128"/>
      <c r="O1" s="128"/>
      <c r="P1" s="128"/>
      <c r="Q1" s="128"/>
    </row>
    <row r="2" spans="1:20" ht="50.25" customHeight="1" x14ac:dyDescent="0.2">
      <c r="A2" s="130" t="s">
        <v>225</v>
      </c>
      <c r="B2" s="130"/>
      <c r="C2" s="130"/>
      <c r="D2" s="130"/>
      <c r="E2" s="130"/>
      <c r="F2" s="130"/>
      <c r="G2" s="130"/>
      <c r="H2" s="130"/>
      <c r="I2" s="130"/>
      <c r="J2" s="130"/>
      <c r="K2" s="130"/>
      <c r="L2" s="130"/>
      <c r="M2" s="130"/>
      <c r="N2" s="130"/>
      <c r="O2" s="130"/>
      <c r="P2" s="130"/>
      <c r="Q2" s="130"/>
    </row>
    <row r="3" spans="1:20" ht="24.75" customHeight="1" x14ac:dyDescent="0.2">
      <c r="A3" s="134" t="s">
        <v>33</v>
      </c>
      <c r="B3" s="122" t="s">
        <v>226</v>
      </c>
      <c r="C3" s="121" t="s">
        <v>0</v>
      </c>
      <c r="D3" s="121" t="s">
        <v>77</v>
      </c>
      <c r="E3" s="120" t="s">
        <v>84</v>
      </c>
      <c r="F3" s="120"/>
      <c r="G3" s="120"/>
      <c r="H3" s="120"/>
      <c r="I3" s="120"/>
      <c r="J3" s="120"/>
      <c r="K3" s="120"/>
      <c r="L3" s="120"/>
      <c r="M3" s="120"/>
      <c r="N3" s="120"/>
      <c r="O3" s="120"/>
      <c r="P3" s="120"/>
      <c r="Q3" s="120"/>
      <c r="R3" s="120"/>
      <c r="S3" s="120"/>
      <c r="T3" s="113" t="s">
        <v>118</v>
      </c>
    </row>
    <row r="4" spans="1:20" ht="39" customHeight="1" x14ac:dyDescent="0.2">
      <c r="A4" s="134"/>
      <c r="B4" s="122"/>
      <c r="C4" s="121"/>
      <c r="D4" s="133"/>
      <c r="E4" s="123" t="s">
        <v>112</v>
      </c>
      <c r="F4" s="123"/>
      <c r="G4" s="123"/>
      <c r="H4" s="123"/>
      <c r="I4" s="119" t="s">
        <v>113</v>
      </c>
      <c r="J4" s="119"/>
      <c r="K4" s="119"/>
      <c r="L4" s="119"/>
      <c r="M4" s="119"/>
      <c r="N4" s="119"/>
      <c r="O4" s="119"/>
      <c r="P4" s="25" t="s">
        <v>114</v>
      </c>
      <c r="Q4" s="30" t="s">
        <v>115</v>
      </c>
      <c r="R4" s="45" t="s">
        <v>116</v>
      </c>
      <c r="S4" s="24" t="s">
        <v>117</v>
      </c>
      <c r="T4" s="114"/>
    </row>
    <row r="5" spans="1:20" ht="42.75" x14ac:dyDescent="0.2">
      <c r="A5" s="134"/>
      <c r="B5" s="122"/>
      <c r="C5" s="121"/>
      <c r="D5" s="133"/>
      <c r="E5" s="15" t="s">
        <v>34</v>
      </c>
      <c r="F5" s="15" t="s">
        <v>35</v>
      </c>
      <c r="G5" s="15" t="s">
        <v>36</v>
      </c>
      <c r="H5" s="12" t="s">
        <v>50</v>
      </c>
      <c r="I5" s="72" t="s">
        <v>45</v>
      </c>
      <c r="J5" s="72" t="s">
        <v>95</v>
      </c>
      <c r="K5" s="72" t="s">
        <v>46</v>
      </c>
      <c r="L5" s="72" t="s">
        <v>47</v>
      </c>
      <c r="M5" s="72" t="s">
        <v>48</v>
      </c>
      <c r="N5" s="72" t="s">
        <v>93</v>
      </c>
      <c r="O5" s="18" t="s">
        <v>51</v>
      </c>
      <c r="P5" s="25" t="s">
        <v>58</v>
      </c>
      <c r="Q5" s="16" t="s">
        <v>59</v>
      </c>
      <c r="R5" s="19" t="s">
        <v>57</v>
      </c>
      <c r="S5" s="17" t="s">
        <v>73</v>
      </c>
      <c r="T5" s="115"/>
    </row>
    <row r="6" spans="1:20" ht="89.25" x14ac:dyDescent="0.2">
      <c r="A6" s="59">
        <v>1</v>
      </c>
      <c r="B6" s="63" t="s">
        <v>96</v>
      </c>
      <c r="C6" s="63" t="s">
        <v>123</v>
      </c>
      <c r="D6" s="63" t="s">
        <v>124</v>
      </c>
      <c r="E6" s="6">
        <v>0</v>
      </c>
      <c r="F6" s="6">
        <v>0</v>
      </c>
      <c r="G6" s="6">
        <v>5</v>
      </c>
      <c r="H6" s="13">
        <f>SUM(E6:G6)</f>
        <v>5</v>
      </c>
      <c r="I6" s="64">
        <v>5</v>
      </c>
      <c r="J6" s="65">
        <v>5</v>
      </c>
      <c r="K6" s="65">
        <v>22</v>
      </c>
      <c r="L6" s="65">
        <v>27</v>
      </c>
      <c r="M6" s="65">
        <v>7</v>
      </c>
      <c r="N6" s="66"/>
      <c r="O6" s="21">
        <f t="shared" ref="O6:O68" si="0">I6+J6+K6+L6+M6+N6</f>
        <v>66</v>
      </c>
      <c r="P6" s="26">
        <v>50</v>
      </c>
      <c r="Q6" s="22"/>
      <c r="R6" s="19">
        <v>0</v>
      </c>
      <c r="S6" s="23"/>
      <c r="T6" s="14">
        <f t="shared" ref="T6:T38" si="1">SUM(H6,O6,P6,Q6,R6,S6)</f>
        <v>121</v>
      </c>
    </row>
    <row r="7" spans="1:20" ht="66" customHeight="1" x14ac:dyDescent="0.2">
      <c r="A7" s="2">
        <v>2</v>
      </c>
      <c r="B7" s="85" t="s">
        <v>97</v>
      </c>
      <c r="C7" s="5" t="s">
        <v>125</v>
      </c>
      <c r="D7" s="5" t="s">
        <v>126</v>
      </c>
      <c r="E7" s="6">
        <v>115</v>
      </c>
      <c r="F7" s="6">
        <v>0</v>
      </c>
      <c r="G7" s="6">
        <v>12</v>
      </c>
      <c r="H7" s="13">
        <f t="shared" ref="H7:H38" si="2">SUM(E7:G7)</f>
        <v>127</v>
      </c>
      <c r="I7" s="67"/>
      <c r="J7" s="67"/>
      <c r="K7" s="68">
        <v>38</v>
      </c>
      <c r="L7" s="67"/>
      <c r="M7" s="67"/>
      <c r="N7" s="67"/>
      <c r="O7" s="21">
        <f t="shared" si="0"/>
        <v>38</v>
      </c>
      <c r="P7" s="26"/>
      <c r="Q7" s="22"/>
      <c r="R7" s="56">
        <v>7</v>
      </c>
      <c r="S7" s="23"/>
      <c r="T7" s="14">
        <f t="shared" si="1"/>
        <v>172</v>
      </c>
    </row>
    <row r="8" spans="1:20" ht="89.25" x14ac:dyDescent="0.2">
      <c r="A8" s="2">
        <v>3</v>
      </c>
      <c r="B8" s="85" t="s">
        <v>98</v>
      </c>
      <c r="C8" s="5" t="s">
        <v>127</v>
      </c>
      <c r="D8" s="5" t="s">
        <v>128</v>
      </c>
      <c r="E8" s="6">
        <v>10</v>
      </c>
      <c r="F8" s="6">
        <v>54</v>
      </c>
      <c r="G8" s="6">
        <v>31</v>
      </c>
      <c r="H8" s="13">
        <f t="shared" si="2"/>
        <v>95</v>
      </c>
      <c r="I8" s="67">
        <v>38</v>
      </c>
      <c r="J8" s="67">
        <f>50+12</f>
        <v>62</v>
      </c>
      <c r="K8" s="67">
        <f>240+5</f>
        <v>245</v>
      </c>
      <c r="L8" s="67">
        <v>157</v>
      </c>
      <c r="M8" s="67">
        <v>27</v>
      </c>
      <c r="N8" s="67">
        <v>30</v>
      </c>
      <c r="O8" s="21">
        <f t="shared" si="0"/>
        <v>559</v>
      </c>
      <c r="P8" s="26"/>
      <c r="Q8" s="22"/>
      <c r="R8" s="19">
        <v>90</v>
      </c>
      <c r="S8" s="23"/>
      <c r="T8" s="14">
        <f t="shared" si="1"/>
        <v>744</v>
      </c>
    </row>
    <row r="9" spans="1:20" ht="63.75" x14ac:dyDescent="0.2">
      <c r="A9" s="2">
        <v>4</v>
      </c>
      <c r="B9" s="85" t="s">
        <v>1</v>
      </c>
      <c r="C9" s="5" t="s">
        <v>129</v>
      </c>
      <c r="D9" s="86" t="s">
        <v>130</v>
      </c>
      <c r="E9" s="60">
        <v>1</v>
      </c>
      <c r="F9" s="6">
        <v>0</v>
      </c>
      <c r="G9" s="6">
        <v>2</v>
      </c>
      <c r="H9" s="13">
        <f t="shared" si="2"/>
        <v>3</v>
      </c>
      <c r="I9" s="69">
        <v>0</v>
      </c>
      <c r="J9" s="69"/>
      <c r="K9" s="69">
        <v>17</v>
      </c>
      <c r="L9" s="69"/>
      <c r="M9" s="69"/>
      <c r="N9" s="69"/>
      <c r="O9" s="21">
        <f t="shared" si="0"/>
        <v>17</v>
      </c>
      <c r="P9" s="26"/>
      <c r="Q9" s="22"/>
      <c r="R9" s="19">
        <v>2</v>
      </c>
      <c r="S9" s="23"/>
      <c r="T9" s="14">
        <f t="shared" si="1"/>
        <v>22</v>
      </c>
    </row>
    <row r="10" spans="1:20" ht="111" customHeight="1" x14ac:dyDescent="0.2">
      <c r="A10" s="74">
        <v>5</v>
      </c>
      <c r="B10" s="75" t="s">
        <v>2</v>
      </c>
      <c r="C10" s="76" t="s">
        <v>131</v>
      </c>
      <c r="D10" s="90" t="s">
        <v>132</v>
      </c>
      <c r="E10" s="60">
        <v>2</v>
      </c>
      <c r="F10" s="6">
        <v>0</v>
      </c>
      <c r="G10" s="6">
        <v>4</v>
      </c>
      <c r="H10" s="13">
        <f t="shared" si="2"/>
        <v>6</v>
      </c>
      <c r="I10" s="69">
        <v>0</v>
      </c>
      <c r="J10" s="69"/>
      <c r="K10" s="69">
        <v>12</v>
      </c>
      <c r="L10" s="69">
        <v>2</v>
      </c>
      <c r="M10" s="69"/>
      <c r="N10" s="69"/>
      <c r="O10" s="21">
        <f t="shared" si="0"/>
        <v>14</v>
      </c>
      <c r="P10" s="26"/>
      <c r="Q10" s="82"/>
      <c r="R10" s="19">
        <v>0</v>
      </c>
      <c r="S10" s="23"/>
      <c r="T10" s="14">
        <f t="shared" si="1"/>
        <v>20</v>
      </c>
    </row>
    <row r="11" spans="1:20" ht="49.5" customHeight="1" x14ac:dyDescent="0.2">
      <c r="A11" s="69">
        <v>6</v>
      </c>
      <c r="B11" s="77" t="s">
        <v>3</v>
      </c>
      <c r="C11" s="63" t="s">
        <v>133</v>
      </c>
      <c r="D11" s="63" t="s">
        <v>134</v>
      </c>
      <c r="E11" s="6">
        <v>61</v>
      </c>
      <c r="F11" s="6">
        <v>0</v>
      </c>
      <c r="G11" s="6">
        <v>10</v>
      </c>
      <c r="H11" s="13">
        <f t="shared" si="2"/>
        <v>71</v>
      </c>
      <c r="I11" s="69">
        <v>25</v>
      </c>
      <c r="J11" s="69">
        <v>14</v>
      </c>
      <c r="K11" s="69">
        <v>113</v>
      </c>
      <c r="L11" s="69">
        <v>89</v>
      </c>
      <c r="M11" s="69">
        <v>10</v>
      </c>
      <c r="N11" s="69"/>
      <c r="O11" s="21">
        <f t="shared" si="0"/>
        <v>251</v>
      </c>
      <c r="P11" s="26"/>
      <c r="Q11" s="82"/>
      <c r="R11" s="56">
        <v>25</v>
      </c>
      <c r="S11" s="23"/>
      <c r="T11" s="14">
        <f t="shared" si="1"/>
        <v>347</v>
      </c>
    </row>
    <row r="12" spans="1:20" ht="34.5" customHeight="1" x14ac:dyDescent="0.2">
      <c r="A12" s="2">
        <v>7</v>
      </c>
      <c r="B12" s="85" t="s">
        <v>4</v>
      </c>
      <c r="C12" s="5" t="s">
        <v>135</v>
      </c>
      <c r="D12" s="5" t="s">
        <v>136</v>
      </c>
      <c r="E12" s="6">
        <v>2</v>
      </c>
      <c r="F12" s="6">
        <v>0</v>
      </c>
      <c r="G12" s="6">
        <v>2</v>
      </c>
      <c r="H12" s="13">
        <f t="shared" si="2"/>
        <v>4</v>
      </c>
      <c r="I12" s="69">
        <v>9</v>
      </c>
      <c r="J12" s="69">
        <v>14</v>
      </c>
      <c r="K12" s="69">
        <v>106</v>
      </c>
      <c r="L12" s="69">
        <v>45</v>
      </c>
      <c r="M12" s="69">
        <v>30</v>
      </c>
      <c r="N12" s="69">
        <v>7</v>
      </c>
      <c r="O12" s="21">
        <f t="shared" si="0"/>
        <v>211</v>
      </c>
      <c r="P12" s="26"/>
      <c r="Q12" s="82"/>
      <c r="R12" s="56">
        <v>10</v>
      </c>
      <c r="S12" s="23"/>
      <c r="T12" s="14">
        <f t="shared" si="1"/>
        <v>225</v>
      </c>
    </row>
    <row r="13" spans="1:20" ht="115.5" customHeight="1" x14ac:dyDescent="0.2">
      <c r="A13" s="2">
        <v>8</v>
      </c>
      <c r="B13" s="5" t="s">
        <v>99</v>
      </c>
      <c r="C13" s="5" t="s">
        <v>137</v>
      </c>
      <c r="D13" s="5" t="s">
        <v>138</v>
      </c>
      <c r="E13" s="6"/>
      <c r="F13" s="6"/>
      <c r="G13" s="6"/>
      <c r="H13" s="13"/>
      <c r="I13" s="69"/>
      <c r="J13" s="69"/>
      <c r="K13" s="69"/>
      <c r="L13" s="69"/>
      <c r="M13" s="69"/>
      <c r="N13" s="69"/>
      <c r="O13" s="21"/>
      <c r="P13" s="26"/>
      <c r="Q13" s="82">
        <v>43</v>
      </c>
      <c r="R13" s="19">
        <v>0</v>
      </c>
      <c r="S13" s="23"/>
      <c r="T13" s="14">
        <f t="shared" si="1"/>
        <v>43</v>
      </c>
    </row>
    <row r="14" spans="1:20" ht="74.25" customHeight="1" x14ac:dyDescent="0.2">
      <c r="A14" s="2">
        <v>9</v>
      </c>
      <c r="B14" s="85" t="s">
        <v>100</v>
      </c>
      <c r="C14" s="5" t="s">
        <v>139</v>
      </c>
      <c r="D14" s="5" t="s">
        <v>140</v>
      </c>
      <c r="E14" s="6">
        <v>138</v>
      </c>
      <c r="F14" s="6">
        <v>64</v>
      </c>
      <c r="G14" s="6">
        <f>6+56</f>
        <v>62</v>
      </c>
      <c r="H14" s="13">
        <f t="shared" si="2"/>
        <v>264</v>
      </c>
      <c r="I14" s="67">
        <v>80</v>
      </c>
      <c r="J14" s="67">
        <f>27+60</f>
        <v>87</v>
      </c>
      <c r="K14" s="67">
        <v>178</v>
      </c>
      <c r="L14" s="67">
        <v>122</v>
      </c>
      <c r="M14" s="67">
        <v>60</v>
      </c>
      <c r="N14" s="67"/>
      <c r="O14" s="21">
        <f t="shared" si="0"/>
        <v>527</v>
      </c>
      <c r="P14" s="26"/>
      <c r="Q14" s="22"/>
      <c r="R14" s="19">
        <v>22</v>
      </c>
      <c r="S14" s="23"/>
      <c r="T14" s="14">
        <f t="shared" si="1"/>
        <v>813</v>
      </c>
    </row>
    <row r="15" spans="1:20" ht="114.75" x14ac:dyDescent="0.2">
      <c r="A15" s="2">
        <v>10</v>
      </c>
      <c r="B15" s="85" t="s">
        <v>101</v>
      </c>
      <c r="C15" s="5" t="s">
        <v>141</v>
      </c>
      <c r="D15" s="5" t="s">
        <v>142</v>
      </c>
      <c r="E15" s="59">
        <v>0</v>
      </c>
      <c r="F15" s="59"/>
      <c r="G15" s="59">
        <v>46</v>
      </c>
      <c r="H15" s="58">
        <f t="shared" si="2"/>
        <v>46</v>
      </c>
      <c r="I15" s="69"/>
      <c r="J15" s="69"/>
      <c r="K15" s="69"/>
      <c r="L15" s="69"/>
      <c r="M15" s="69"/>
      <c r="N15" s="69"/>
      <c r="O15" s="21">
        <f t="shared" si="0"/>
        <v>0</v>
      </c>
      <c r="P15" s="26"/>
      <c r="Q15" s="22"/>
      <c r="R15" s="19">
        <v>10</v>
      </c>
      <c r="S15" s="23"/>
      <c r="T15" s="14">
        <f t="shared" si="1"/>
        <v>56</v>
      </c>
    </row>
    <row r="16" spans="1:20" ht="102" x14ac:dyDescent="0.2">
      <c r="A16" s="74">
        <v>11</v>
      </c>
      <c r="B16" s="75" t="s">
        <v>56</v>
      </c>
      <c r="C16" s="76" t="s">
        <v>143</v>
      </c>
      <c r="D16" s="76" t="s">
        <v>144</v>
      </c>
      <c r="E16" s="57">
        <v>32</v>
      </c>
      <c r="F16" s="6"/>
      <c r="G16" s="6">
        <v>42</v>
      </c>
      <c r="H16" s="13">
        <f t="shared" si="2"/>
        <v>74</v>
      </c>
      <c r="I16" s="67">
        <v>6</v>
      </c>
      <c r="J16" s="67">
        <f>3+2</f>
        <v>5</v>
      </c>
      <c r="K16" s="67">
        <v>5</v>
      </c>
      <c r="L16" s="67">
        <v>6</v>
      </c>
      <c r="M16" s="67"/>
      <c r="N16" s="67"/>
      <c r="O16" s="21">
        <f t="shared" si="0"/>
        <v>22</v>
      </c>
      <c r="P16" s="26"/>
      <c r="Q16" s="22">
        <v>0</v>
      </c>
      <c r="R16" s="19">
        <v>1</v>
      </c>
      <c r="S16" s="23"/>
      <c r="T16" s="14">
        <v>97</v>
      </c>
    </row>
    <row r="17" spans="1:20" ht="127.5" x14ac:dyDescent="0.2">
      <c r="A17" s="2">
        <v>12</v>
      </c>
      <c r="B17" s="85" t="s">
        <v>119</v>
      </c>
      <c r="C17" s="5" t="s">
        <v>145</v>
      </c>
      <c r="D17" s="5" t="s">
        <v>144</v>
      </c>
      <c r="E17" s="57"/>
      <c r="F17" s="6"/>
      <c r="G17" s="6"/>
      <c r="H17" s="13"/>
      <c r="I17" s="67"/>
      <c r="J17" s="67"/>
      <c r="K17" s="67"/>
      <c r="L17" s="67"/>
      <c r="M17" s="67"/>
      <c r="N17" s="67"/>
      <c r="O17" s="21"/>
      <c r="P17" s="26"/>
      <c r="Q17" s="22">
        <v>2</v>
      </c>
      <c r="R17" s="19"/>
      <c r="S17" s="23"/>
      <c r="T17" s="14">
        <v>2</v>
      </c>
    </row>
    <row r="18" spans="1:20" ht="102" x14ac:dyDescent="0.2">
      <c r="A18" s="2">
        <v>13</v>
      </c>
      <c r="B18" s="85" t="s">
        <v>5</v>
      </c>
      <c r="C18" s="5" t="s">
        <v>146</v>
      </c>
      <c r="D18" s="5" t="s">
        <v>144</v>
      </c>
      <c r="E18" s="57">
        <v>66</v>
      </c>
      <c r="F18" s="6">
        <v>6</v>
      </c>
      <c r="G18" s="6">
        <v>16</v>
      </c>
      <c r="H18" s="13">
        <f>SUM(E18:G18)</f>
        <v>88</v>
      </c>
      <c r="I18" s="67">
        <v>12</v>
      </c>
      <c r="J18" s="67">
        <f>10+8</f>
        <v>18</v>
      </c>
      <c r="K18" s="67">
        <v>18</v>
      </c>
      <c r="L18" s="67">
        <v>42</v>
      </c>
      <c r="M18" s="67"/>
      <c r="N18" s="67"/>
      <c r="O18" s="21">
        <f t="shared" si="0"/>
        <v>90</v>
      </c>
      <c r="P18" s="26"/>
      <c r="Q18" s="22"/>
      <c r="R18" s="19">
        <v>2</v>
      </c>
      <c r="S18" s="23"/>
      <c r="T18" s="14">
        <f t="shared" si="1"/>
        <v>180</v>
      </c>
    </row>
    <row r="19" spans="1:20" ht="38.25" x14ac:dyDescent="0.2">
      <c r="A19" s="2">
        <v>14</v>
      </c>
      <c r="B19" s="85" t="s">
        <v>120</v>
      </c>
      <c r="C19" s="5" t="s">
        <v>147</v>
      </c>
      <c r="D19" s="86" t="s">
        <v>144</v>
      </c>
      <c r="E19" s="57"/>
      <c r="F19" s="6"/>
      <c r="G19" s="6"/>
      <c r="H19" s="13"/>
      <c r="I19" s="67"/>
      <c r="J19" s="67"/>
      <c r="K19" s="67"/>
      <c r="L19" s="67"/>
      <c r="M19" s="67"/>
      <c r="N19" s="67"/>
      <c r="O19" s="21"/>
      <c r="P19" s="26"/>
      <c r="Q19" s="22">
        <v>3</v>
      </c>
      <c r="R19" s="19"/>
      <c r="S19" s="23"/>
      <c r="T19" s="14">
        <f>SUM(H19,O19,P19,Q19,R19,S19)</f>
        <v>3</v>
      </c>
    </row>
    <row r="20" spans="1:20" ht="76.5" x14ac:dyDescent="0.2">
      <c r="A20" s="74">
        <v>15</v>
      </c>
      <c r="B20" s="75" t="s">
        <v>102</v>
      </c>
      <c r="C20" s="76" t="s">
        <v>148</v>
      </c>
      <c r="D20" s="90" t="s">
        <v>149</v>
      </c>
      <c r="E20" s="57">
        <v>4</v>
      </c>
      <c r="F20" s="6">
        <v>0</v>
      </c>
      <c r="G20" s="6">
        <v>4</v>
      </c>
      <c r="H20" s="13">
        <f>SUM(E20:G20)</f>
        <v>8</v>
      </c>
      <c r="I20" s="67">
        <v>2</v>
      </c>
      <c r="J20" s="67">
        <f>4+1</f>
        <v>5</v>
      </c>
      <c r="K20" s="67">
        <v>5</v>
      </c>
      <c r="L20" s="67">
        <v>5</v>
      </c>
      <c r="M20" s="67"/>
      <c r="N20" s="67"/>
      <c r="O20" s="21">
        <f t="shared" si="0"/>
        <v>17</v>
      </c>
      <c r="P20" s="26"/>
      <c r="Q20" s="22">
        <v>0</v>
      </c>
      <c r="R20" s="19">
        <v>0</v>
      </c>
      <c r="S20" s="23"/>
      <c r="T20" s="14">
        <f t="shared" si="1"/>
        <v>25</v>
      </c>
    </row>
    <row r="21" spans="1:20" ht="102" x14ac:dyDescent="0.2">
      <c r="A21" s="69">
        <v>16</v>
      </c>
      <c r="B21" s="77" t="s">
        <v>121</v>
      </c>
      <c r="C21" s="63" t="s">
        <v>150</v>
      </c>
      <c r="D21" s="91" t="s">
        <v>149</v>
      </c>
      <c r="E21" s="57"/>
      <c r="F21" s="6"/>
      <c r="G21" s="6"/>
      <c r="H21" s="13"/>
      <c r="I21" s="67"/>
      <c r="J21" s="67"/>
      <c r="K21" s="67"/>
      <c r="L21" s="67"/>
      <c r="M21" s="67"/>
      <c r="N21" s="67"/>
      <c r="O21" s="21"/>
      <c r="P21" s="26"/>
      <c r="Q21" s="22">
        <v>2</v>
      </c>
      <c r="R21" s="19"/>
      <c r="S21" s="23"/>
      <c r="T21" s="14">
        <v>2</v>
      </c>
    </row>
    <row r="22" spans="1:20" ht="92.25" customHeight="1" x14ac:dyDescent="0.2">
      <c r="A22" s="2">
        <v>17</v>
      </c>
      <c r="B22" s="85" t="s">
        <v>6</v>
      </c>
      <c r="C22" s="5" t="s">
        <v>151</v>
      </c>
      <c r="D22" s="86" t="s">
        <v>152</v>
      </c>
      <c r="E22" s="63">
        <v>8</v>
      </c>
      <c r="F22" s="54">
        <v>0</v>
      </c>
      <c r="G22" s="54">
        <v>0</v>
      </c>
      <c r="H22" s="13">
        <f>SUM(E22:G22)</f>
        <v>8</v>
      </c>
      <c r="I22" s="67">
        <v>9</v>
      </c>
      <c r="J22" s="67">
        <f>10+6</f>
        <v>16</v>
      </c>
      <c r="K22" s="67">
        <v>10</v>
      </c>
      <c r="L22" s="67">
        <v>32</v>
      </c>
      <c r="M22" s="67"/>
      <c r="N22" s="67"/>
      <c r="O22" s="21">
        <f t="shared" si="0"/>
        <v>67</v>
      </c>
      <c r="P22" s="26"/>
      <c r="Q22" s="22">
        <v>0</v>
      </c>
      <c r="R22" s="19">
        <v>0</v>
      </c>
      <c r="S22" s="23"/>
      <c r="T22" s="14">
        <f t="shared" si="1"/>
        <v>75</v>
      </c>
    </row>
    <row r="23" spans="1:20" ht="92.25" customHeight="1" x14ac:dyDescent="0.2">
      <c r="A23" s="2">
        <v>18</v>
      </c>
      <c r="B23" s="85" t="s">
        <v>122</v>
      </c>
      <c r="C23" s="5" t="s">
        <v>153</v>
      </c>
      <c r="D23" s="86" t="s">
        <v>154</v>
      </c>
      <c r="E23" s="63"/>
      <c r="F23" s="73"/>
      <c r="G23" s="73"/>
      <c r="H23" s="13"/>
      <c r="I23" s="67"/>
      <c r="J23" s="67"/>
      <c r="K23" s="67"/>
      <c r="L23" s="67"/>
      <c r="M23" s="67"/>
      <c r="N23" s="67"/>
      <c r="O23" s="21"/>
      <c r="P23" s="26"/>
      <c r="Q23" s="22">
        <v>240</v>
      </c>
      <c r="R23" s="19"/>
      <c r="S23" s="23"/>
      <c r="T23" s="14">
        <v>240</v>
      </c>
    </row>
    <row r="24" spans="1:20" ht="38.25" x14ac:dyDescent="0.2">
      <c r="A24" s="2">
        <v>19</v>
      </c>
      <c r="B24" s="85" t="s">
        <v>7</v>
      </c>
      <c r="C24" s="86" t="s">
        <v>155</v>
      </c>
      <c r="D24" s="5" t="s">
        <v>156</v>
      </c>
      <c r="E24" s="6">
        <v>0</v>
      </c>
      <c r="F24" s="6">
        <v>0</v>
      </c>
      <c r="G24" s="6">
        <v>9</v>
      </c>
      <c r="H24" s="13">
        <f t="shared" si="2"/>
        <v>9</v>
      </c>
      <c r="I24" s="69"/>
      <c r="J24" s="69"/>
      <c r="K24" s="69"/>
      <c r="L24" s="69"/>
      <c r="M24" s="69"/>
      <c r="N24" s="69"/>
      <c r="O24" s="21">
        <f t="shared" si="0"/>
        <v>0</v>
      </c>
      <c r="P24" s="26"/>
      <c r="Q24" s="22"/>
      <c r="R24" s="19">
        <v>0</v>
      </c>
      <c r="S24" s="23"/>
      <c r="T24" s="14">
        <f t="shared" si="1"/>
        <v>9</v>
      </c>
    </row>
    <row r="25" spans="1:20" ht="76.5" x14ac:dyDescent="0.2">
      <c r="A25" s="74">
        <v>20</v>
      </c>
      <c r="B25" s="75" t="s">
        <v>8</v>
      </c>
      <c r="C25" s="75" t="s">
        <v>157</v>
      </c>
      <c r="D25" s="88" t="s">
        <v>158</v>
      </c>
      <c r="E25" s="57"/>
      <c r="F25" s="57">
        <v>11</v>
      </c>
      <c r="G25" s="57">
        <v>60</v>
      </c>
      <c r="H25" s="13">
        <f t="shared" si="2"/>
        <v>71</v>
      </c>
      <c r="I25" s="69"/>
      <c r="J25" s="69"/>
      <c r="K25" s="69"/>
      <c r="L25" s="69"/>
      <c r="M25" s="69"/>
      <c r="N25" s="69"/>
      <c r="O25" s="21">
        <f t="shared" si="0"/>
        <v>0</v>
      </c>
      <c r="P25" s="26"/>
      <c r="Q25" s="22"/>
      <c r="R25" s="19">
        <v>11</v>
      </c>
      <c r="S25" s="23"/>
      <c r="T25" s="14">
        <f t="shared" si="1"/>
        <v>82</v>
      </c>
    </row>
    <row r="26" spans="1:20" ht="62.25" customHeight="1" x14ac:dyDescent="0.2">
      <c r="A26" s="69">
        <v>21</v>
      </c>
      <c r="B26" s="77" t="s">
        <v>9</v>
      </c>
      <c r="C26" s="63" t="s">
        <v>159</v>
      </c>
      <c r="D26" s="63" t="s">
        <v>160</v>
      </c>
      <c r="E26" s="57">
        <v>8</v>
      </c>
      <c r="F26" s="57">
        <v>13</v>
      </c>
      <c r="G26" s="57">
        <v>5</v>
      </c>
      <c r="H26" s="13">
        <f t="shared" si="2"/>
        <v>26</v>
      </c>
      <c r="I26" s="67">
        <f>1+5</f>
        <v>6</v>
      </c>
      <c r="J26" s="67">
        <f>6+3</f>
        <v>9</v>
      </c>
      <c r="K26" s="67">
        <f>15+5</f>
        <v>20</v>
      </c>
      <c r="L26" s="67">
        <v>16</v>
      </c>
      <c r="M26" s="67">
        <v>15</v>
      </c>
      <c r="N26" s="67"/>
      <c r="O26" s="21">
        <f t="shared" si="0"/>
        <v>66</v>
      </c>
      <c r="P26" s="26"/>
      <c r="Q26" s="22">
        <v>18</v>
      </c>
      <c r="R26" s="19">
        <v>1</v>
      </c>
      <c r="S26" s="23">
        <v>15</v>
      </c>
      <c r="T26" s="14">
        <f t="shared" si="1"/>
        <v>126</v>
      </c>
    </row>
    <row r="27" spans="1:20" ht="52.5" customHeight="1" x14ac:dyDescent="0.2">
      <c r="A27" s="78">
        <v>22</v>
      </c>
      <c r="B27" s="5" t="s">
        <v>103</v>
      </c>
      <c r="C27" s="5" t="s">
        <v>161</v>
      </c>
      <c r="D27" s="85" t="s">
        <v>160</v>
      </c>
      <c r="E27" s="62">
        <v>6</v>
      </c>
      <c r="F27" s="62"/>
      <c r="G27" s="62">
        <v>5</v>
      </c>
      <c r="H27" s="58">
        <f t="shared" si="2"/>
        <v>11</v>
      </c>
      <c r="I27" s="57">
        <v>30</v>
      </c>
      <c r="J27" s="57">
        <v>44</v>
      </c>
      <c r="K27" s="57">
        <v>94</v>
      </c>
      <c r="L27" s="57">
        <v>71</v>
      </c>
      <c r="M27" s="57">
        <v>39</v>
      </c>
      <c r="N27" s="57">
        <v>6</v>
      </c>
      <c r="O27" s="80">
        <f t="shared" si="0"/>
        <v>284</v>
      </c>
      <c r="P27" s="81">
        <v>30</v>
      </c>
      <c r="Q27" s="82"/>
      <c r="R27" s="56">
        <v>4</v>
      </c>
      <c r="S27" s="83"/>
      <c r="T27" s="84">
        <f t="shared" si="1"/>
        <v>329</v>
      </c>
    </row>
    <row r="28" spans="1:20" ht="136.5" customHeight="1" x14ac:dyDescent="0.2">
      <c r="A28" s="78">
        <v>23</v>
      </c>
      <c r="B28" s="5" t="s">
        <v>85</v>
      </c>
      <c r="C28" s="5" t="s">
        <v>83</v>
      </c>
      <c r="D28" s="85" t="s">
        <v>162</v>
      </c>
      <c r="E28" s="6">
        <v>1</v>
      </c>
      <c r="F28" s="6">
        <v>14</v>
      </c>
      <c r="G28" s="6">
        <v>0</v>
      </c>
      <c r="H28" s="13">
        <f t="shared" si="2"/>
        <v>15</v>
      </c>
      <c r="I28" s="69"/>
      <c r="J28" s="69"/>
      <c r="K28" s="69">
        <v>0</v>
      </c>
      <c r="L28" s="69"/>
      <c r="M28" s="69"/>
      <c r="N28" s="69"/>
      <c r="O28" s="21">
        <f t="shared" si="0"/>
        <v>0</v>
      </c>
      <c r="P28" s="26"/>
      <c r="Q28" s="22">
        <v>24</v>
      </c>
      <c r="R28" s="19">
        <v>0</v>
      </c>
      <c r="S28" s="23"/>
      <c r="T28" s="14">
        <f t="shared" si="1"/>
        <v>39</v>
      </c>
    </row>
    <row r="29" spans="1:20" ht="159.75" customHeight="1" x14ac:dyDescent="0.2">
      <c r="A29" s="78">
        <v>24</v>
      </c>
      <c r="B29" s="5" t="s">
        <v>85</v>
      </c>
      <c r="C29" s="5" t="s">
        <v>163</v>
      </c>
      <c r="D29" s="5" t="s">
        <v>164</v>
      </c>
      <c r="E29" s="6">
        <v>0</v>
      </c>
      <c r="F29" s="6">
        <v>4</v>
      </c>
      <c r="G29" s="6">
        <v>3</v>
      </c>
      <c r="H29" s="13">
        <f t="shared" si="2"/>
        <v>7</v>
      </c>
      <c r="I29" s="69">
        <v>0</v>
      </c>
      <c r="J29" s="69"/>
      <c r="K29" s="69">
        <v>0</v>
      </c>
      <c r="L29" s="69"/>
      <c r="M29" s="69"/>
      <c r="N29" s="69"/>
      <c r="O29" s="21">
        <f t="shared" si="0"/>
        <v>0</v>
      </c>
      <c r="P29" s="26"/>
      <c r="Q29" s="22"/>
      <c r="R29" s="19">
        <v>5</v>
      </c>
      <c r="S29" s="23"/>
      <c r="T29" s="14">
        <f t="shared" si="1"/>
        <v>12</v>
      </c>
    </row>
    <row r="30" spans="1:20" ht="38.25" x14ac:dyDescent="0.2">
      <c r="A30" s="79">
        <v>25</v>
      </c>
      <c r="B30" s="76" t="s">
        <v>10</v>
      </c>
      <c r="C30" s="75" t="s">
        <v>165</v>
      </c>
      <c r="D30" s="75" t="s">
        <v>166</v>
      </c>
      <c r="E30" s="6">
        <v>32</v>
      </c>
      <c r="F30" s="6">
        <v>0</v>
      </c>
      <c r="G30" s="6">
        <v>3</v>
      </c>
      <c r="H30" s="13">
        <f t="shared" si="2"/>
        <v>35</v>
      </c>
      <c r="I30" s="69"/>
      <c r="J30" s="69"/>
      <c r="K30" s="69"/>
      <c r="L30" s="69"/>
      <c r="M30" s="69"/>
      <c r="N30" s="69"/>
      <c r="O30" s="21">
        <f t="shared" si="0"/>
        <v>0</v>
      </c>
      <c r="P30" s="26"/>
      <c r="Q30" s="22">
        <v>24</v>
      </c>
      <c r="R30" s="19">
        <v>0</v>
      </c>
      <c r="S30" s="23"/>
      <c r="T30" s="14">
        <f t="shared" si="1"/>
        <v>59</v>
      </c>
    </row>
    <row r="31" spans="1:20" ht="38.25" x14ac:dyDescent="0.2">
      <c r="A31" s="59">
        <v>26</v>
      </c>
      <c r="B31" s="63" t="s">
        <v>104</v>
      </c>
      <c r="C31" s="91" t="s">
        <v>167</v>
      </c>
      <c r="D31" s="91" t="s">
        <v>168</v>
      </c>
      <c r="E31" s="6">
        <v>2</v>
      </c>
      <c r="F31" s="6">
        <v>0</v>
      </c>
      <c r="G31" s="6">
        <v>5</v>
      </c>
      <c r="H31" s="13">
        <f t="shared" si="2"/>
        <v>7</v>
      </c>
      <c r="I31" s="69"/>
      <c r="J31" s="69"/>
      <c r="K31" s="69"/>
      <c r="L31" s="69"/>
      <c r="M31" s="69"/>
      <c r="N31" s="69"/>
      <c r="O31" s="21">
        <f t="shared" si="0"/>
        <v>0</v>
      </c>
      <c r="P31" s="26"/>
      <c r="Q31" s="22"/>
      <c r="R31" s="19">
        <v>1</v>
      </c>
      <c r="S31" s="23"/>
      <c r="T31" s="14">
        <f t="shared" si="1"/>
        <v>8</v>
      </c>
    </row>
    <row r="32" spans="1:20" ht="63.75" x14ac:dyDescent="0.2">
      <c r="A32" s="2">
        <v>27</v>
      </c>
      <c r="B32" s="85" t="s">
        <v>11</v>
      </c>
      <c r="C32" s="86" t="s">
        <v>169</v>
      </c>
      <c r="D32" s="86" t="s">
        <v>170</v>
      </c>
      <c r="E32" s="6">
        <v>45</v>
      </c>
      <c r="F32" s="6">
        <v>0</v>
      </c>
      <c r="G32" s="6">
        <v>6</v>
      </c>
      <c r="H32" s="13">
        <f t="shared" si="2"/>
        <v>51</v>
      </c>
      <c r="I32" s="67">
        <f>11+5</f>
        <v>16</v>
      </c>
      <c r="J32" s="67">
        <v>16</v>
      </c>
      <c r="K32" s="67">
        <f>22+1</f>
        <v>23</v>
      </c>
      <c r="L32" s="67">
        <v>46</v>
      </c>
      <c r="M32" s="67"/>
      <c r="N32" s="67">
        <v>10</v>
      </c>
      <c r="O32" s="21">
        <f t="shared" si="0"/>
        <v>111</v>
      </c>
      <c r="P32" s="26"/>
      <c r="Q32" s="22"/>
      <c r="R32" s="19">
        <v>24</v>
      </c>
      <c r="S32" s="23"/>
      <c r="T32" s="14">
        <f t="shared" si="1"/>
        <v>186</v>
      </c>
    </row>
    <row r="33" spans="1:20" ht="78" customHeight="1" x14ac:dyDescent="0.2">
      <c r="A33" s="2">
        <v>28</v>
      </c>
      <c r="B33" s="85" t="s">
        <v>12</v>
      </c>
      <c r="C33" s="86" t="s">
        <v>171</v>
      </c>
      <c r="D33" s="86" t="s">
        <v>172</v>
      </c>
      <c r="E33" s="62">
        <v>207</v>
      </c>
      <c r="F33" s="62">
        <v>0</v>
      </c>
      <c r="G33" s="62">
        <v>2</v>
      </c>
      <c r="H33" s="58">
        <f t="shared" si="2"/>
        <v>209</v>
      </c>
      <c r="I33" s="67">
        <v>0</v>
      </c>
      <c r="J33" s="67">
        <f>6+100</f>
        <v>106</v>
      </c>
      <c r="K33" s="67">
        <v>0</v>
      </c>
      <c r="L33" s="67">
        <v>42</v>
      </c>
      <c r="M33" s="67"/>
      <c r="N33" s="67"/>
      <c r="O33" s="21">
        <f t="shared" si="0"/>
        <v>148</v>
      </c>
      <c r="P33" s="26"/>
      <c r="Q33" s="22"/>
      <c r="R33" s="19">
        <v>0</v>
      </c>
      <c r="S33" s="23"/>
      <c r="T33" s="14">
        <f t="shared" si="1"/>
        <v>357</v>
      </c>
    </row>
    <row r="34" spans="1:20" ht="64.5" customHeight="1" x14ac:dyDescent="0.2">
      <c r="A34" s="2">
        <v>29</v>
      </c>
      <c r="B34" s="85" t="s">
        <v>13</v>
      </c>
      <c r="C34" s="5" t="s">
        <v>173</v>
      </c>
      <c r="D34" s="86" t="s">
        <v>174</v>
      </c>
      <c r="E34" s="6">
        <v>19</v>
      </c>
      <c r="F34" s="6">
        <v>2</v>
      </c>
      <c r="G34" s="6">
        <v>8</v>
      </c>
      <c r="H34" s="13">
        <f t="shared" si="2"/>
        <v>29</v>
      </c>
      <c r="I34" s="67">
        <f>9+3</f>
        <v>12</v>
      </c>
      <c r="J34" s="67">
        <f>5+8</f>
        <v>13</v>
      </c>
      <c r="K34" s="67">
        <f>25+2</f>
        <v>27</v>
      </c>
      <c r="L34" s="67">
        <v>26</v>
      </c>
      <c r="M34" s="67"/>
      <c r="N34" s="67">
        <v>5</v>
      </c>
      <c r="O34" s="21">
        <f t="shared" si="0"/>
        <v>83</v>
      </c>
      <c r="P34" s="26">
        <v>8</v>
      </c>
      <c r="Q34" s="22"/>
      <c r="R34" s="19">
        <v>0</v>
      </c>
      <c r="S34" s="23"/>
      <c r="T34" s="14">
        <f t="shared" si="1"/>
        <v>120</v>
      </c>
    </row>
    <row r="35" spans="1:20" ht="57" customHeight="1" x14ac:dyDescent="0.2">
      <c r="A35" s="74">
        <v>30</v>
      </c>
      <c r="B35" s="75" t="s">
        <v>13</v>
      </c>
      <c r="C35" s="76" t="s">
        <v>175</v>
      </c>
      <c r="D35" s="90" t="s">
        <v>174</v>
      </c>
      <c r="E35" s="6">
        <v>14</v>
      </c>
      <c r="F35" s="6">
        <v>0</v>
      </c>
      <c r="G35" s="6">
        <v>0</v>
      </c>
      <c r="H35" s="13">
        <f t="shared" si="2"/>
        <v>14</v>
      </c>
      <c r="I35" s="67">
        <f>15+2</f>
        <v>17</v>
      </c>
      <c r="J35" s="67">
        <v>11</v>
      </c>
      <c r="K35" s="67">
        <v>33</v>
      </c>
      <c r="L35" s="67">
        <v>42</v>
      </c>
      <c r="M35" s="67">
        <v>10</v>
      </c>
      <c r="N35" s="67">
        <v>20</v>
      </c>
      <c r="O35" s="21">
        <f t="shared" si="0"/>
        <v>133</v>
      </c>
      <c r="P35" s="26"/>
      <c r="Q35" s="22"/>
      <c r="R35" s="19">
        <v>7</v>
      </c>
      <c r="S35" s="23"/>
      <c r="T35" s="14">
        <f t="shared" si="1"/>
        <v>154</v>
      </c>
    </row>
    <row r="36" spans="1:20" ht="38.25" x14ac:dyDescent="0.2">
      <c r="A36" s="69">
        <v>31</v>
      </c>
      <c r="B36" s="77" t="s">
        <v>105</v>
      </c>
      <c r="C36" s="63" t="s">
        <v>176</v>
      </c>
      <c r="D36" s="91" t="s">
        <v>174</v>
      </c>
      <c r="E36" s="6">
        <v>3</v>
      </c>
      <c r="F36" s="6">
        <v>0</v>
      </c>
      <c r="G36" s="6">
        <v>2</v>
      </c>
      <c r="H36" s="13">
        <f t="shared" si="2"/>
        <v>5</v>
      </c>
      <c r="I36" s="67">
        <v>0</v>
      </c>
      <c r="J36" s="67">
        <v>11</v>
      </c>
      <c r="K36" s="67">
        <v>24</v>
      </c>
      <c r="L36" s="67"/>
      <c r="M36" s="67"/>
      <c r="N36" s="67"/>
      <c r="O36" s="21">
        <f t="shared" si="0"/>
        <v>35</v>
      </c>
      <c r="P36" s="26"/>
      <c r="Q36" s="22"/>
      <c r="R36" s="19">
        <v>0</v>
      </c>
      <c r="S36" s="23"/>
      <c r="T36" s="14">
        <f t="shared" si="1"/>
        <v>40</v>
      </c>
    </row>
    <row r="37" spans="1:20" ht="38.25" x14ac:dyDescent="0.2">
      <c r="A37" s="2">
        <v>32</v>
      </c>
      <c r="B37" s="85" t="s">
        <v>106</v>
      </c>
      <c r="C37" s="5" t="s">
        <v>177</v>
      </c>
      <c r="D37" s="86" t="s">
        <v>174</v>
      </c>
      <c r="E37" s="6">
        <v>17</v>
      </c>
      <c r="F37" s="6"/>
      <c r="G37" s="6">
        <v>8</v>
      </c>
      <c r="H37" s="13">
        <f t="shared" si="2"/>
        <v>25</v>
      </c>
      <c r="I37" s="67">
        <v>0</v>
      </c>
      <c r="J37" s="67">
        <v>0</v>
      </c>
      <c r="K37" s="67">
        <v>40</v>
      </c>
      <c r="L37" s="67"/>
      <c r="M37" s="67"/>
      <c r="N37" s="67"/>
      <c r="O37" s="21">
        <f t="shared" si="0"/>
        <v>40</v>
      </c>
      <c r="P37" s="26"/>
      <c r="Q37" s="22"/>
      <c r="R37" s="19">
        <v>0</v>
      </c>
      <c r="S37" s="23"/>
      <c r="T37" s="14">
        <f t="shared" si="1"/>
        <v>65</v>
      </c>
    </row>
    <row r="38" spans="1:20" ht="25.5" x14ac:dyDescent="0.2">
      <c r="A38" s="2">
        <v>33</v>
      </c>
      <c r="B38" s="85" t="s">
        <v>14</v>
      </c>
      <c r="C38" s="5" t="s">
        <v>178</v>
      </c>
      <c r="D38" s="87" t="s">
        <v>158</v>
      </c>
      <c r="E38" s="6">
        <v>77</v>
      </c>
      <c r="F38" s="6"/>
      <c r="G38" s="6">
        <v>0</v>
      </c>
      <c r="H38" s="13">
        <f t="shared" si="2"/>
        <v>77</v>
      </c>
      <c r="I38" s="67">
        <f>81+4</f>
        <v>85</v>
      </c>
      <c r="J38" s="67">
        <f>52+12</f>
        <v>64</v>
      </c>
      <c r="K38" s="67">
        <f>223+74</f>
        <v>297</v>
      </c>
      <c r="L38" s="67">
        <v>230</v>
      </c>
      <c r="M38" s="67">
        <v>60</v>
      </c>
      <c r="N38" s="67"/>
      <c r="O38" s="21">
        <f t="shared" si="0"/>
        <v>736</v>
      </c>
      <c r="P38" s="26"/>
      <c r="Q38" s="22"/>
      <c r="R38" s="19">
        <v>84</v>
      </c>
      <c r="S38" s="23"/>
      <c r="T38" s="14">
        <f t="shared" si="1"/>
        <v>897</v>
      </c>
    </row>
    <row r="39" spans="1:20" ht="102" x14ac:dyDescent="0.2">
      <c r="A39" s="2">
        <v>34</v>
      </c>
      <c r="B39" s="85" t="s">
        <v>15</v>
      </c>
      <c r="C39" s="5" t="s">
        <v>179</v>
      </c>
      <c r="D39" s="87" t="s">
        <v>158</v>
      </c>
      <c r="E39" s="6">
        <v>42</v>
      </c>
      <c r="F39" s="6">
        <v>0</v>
      </c>
      <c r="G39" s="6">
        <v>0</v>
      </c>
      <c r="H39" s="13">
        <f t="shared" ref="H39:H68" si="3">SUM(E39:G39)</f>
        <v>42</v>
      </c>
      <c r="I39" s="67">
        <v>0</v>
      </c>
      <c r="J39" s="67"/>
      <c r="K39" s="67">
        <v>0</v>
      </c>
      <c r="L39" s="67"/>
      <c r="M39" s="67"/>
      <c r="N39" s="67">
        <v>21</v>
      </c>
      <c r="O39" s="21">
        <f t="shared" si="0"/>
        <v>21</v>
      </c>
      <c r="P39" s="26"/>
      <c r="Q39" s="22"/>
      <c r="R39" s="19">
        <v>427</v>
      </c>
      <c r="S39" s="23"/>
      <c r="T39" s="14">
        <f t="shared" ref="T39:T68" si="4">SUM(H39,O39,P39,Q39,R39,S39)</f>
        <v>490</v>
      </c>
    </row>
    <row r="40" spans="1:20" ht="66" customHeight="1" x14ac:dyDescent="0.2">
      <c r="A40" s="74">
        <v>35</v>
      </c>
      <c r="B40" s="75" t="s">
        <v>31</v>
      </c>
      <c r="C40" s="76" t="s">
        <v>180</v>
      </c>
      <c r="D40" s="92" t="s">
        <v>181</v>
      </c>
      <c r="E40" s="6">
        <v>4</v>
      </c>
      <c r="F40" s="6"/>
      <c r="G40" s="6">
        <v>2</v>
      </c>
      <c r="H40" s="13">
        <f t="shared" si="3"/>
        <v>6</v>
      </c>
      <c r="I40" s="67">
        <f>50+4</f>
        <v>54</v>
      </c>
      <c r="J40" s="67">
        <v>51</v>
      </c>
      <c r="K40" s="67">
        <f>140+12</f>
        <v>152</v>
      </c>
      <c r="L40" s="67"/>
      <c r="M40" s="67"/>
      <c r="N40" s="67"/>
      <c r="O40" s="21">
        <f t="shared" si="0"/>
        <v>257</v>
      </c>
      <c r="P40" s="26"/>
      <c r="Q40" s="22"/>
      <c r="R40" s="19">
        <v>0</v>
      </c>
      <c r="S40" s="23"/>
      <c r="T40" s="14">
        <f t="shared" si="4"/>
        <v>263</v>
      </c>
    </row>
    <row r="41" spans="1:20" ht="51" x14ac:dyDescent="0.2">
      <c r="A41" s="69">
        <v>36</v>
      </c>
      <c r="B41" s="77" t="s">
        <v>32</v>
      </c>
      <c r="C41" s="63" t="s">
        <v>182</v>
      </c>
      <c r="D41" s="93" t="s">
        <v>158</v>
      </c>
      <c r="E41" s="6">
        <v>75</v>
      </c>
      <c r="F41" s="6">
        <v>28</v>
      </c>
      <c r="G41" s="6">
        <f>104+98</f>
        <v>202</v>
      </c>
      <c r="H41" s="13">
        <f t="shared" si="3"/>
        <v>305</v>
      </c>
      <c r="I41" s="67">
        <f>60+32</f>
        <v>92</v>
      </c>
      <c r="J41" s="67">
        <f>83+4</f>
        <v>87</v>
      </c>
      <c r="K41" s="67">
        <v>300</v>
      </c>
      <c r="L41" s="67">
        <v>238</v>
      </c>
      <c r="M41" s="67">
        <v>82</v>
      </c>
      <c r="N41" s="67">
        <v>30</v>
      </c>
      <c r="O41" s="21">
        <f t="shared" si="0"/>
        <v>829</v>
      </c>
      <c r="P41" s="26"/>
      <c r="Q41" s="22"/>
      <c r="R41" s="19">
        <v>502</v>
      </c>
      <c r="S41" s="23"/>
      <c r="T41" s="14">
        <f t="shared" si="4"/>
        <v>1636</v>
      </c>
    </row>
    <row r="42" spans="1:20" ht="63.75" x14ac:dyDescent="0.2">
      <c r="A42" s="2">
        <v>37</v>
      </c>
      <c r="B42" s="85" t="s">
        <v>16</v>
      </c>
      <c r="C42" s="5" t="s">
        <v>183</v>
      </c>
      <c r="D42" s="89" t="s">
        <v>184</v>
      </c>
      <c r="E42" s="6">
        <v>0</v>
      </c>
      <c r="F42" s="6"/>
      <c r="G42" s="6"/>
      <c r="H42" s="13">
        <f t="shared" si="3"/>
        <v>0</v>
      </c>
      <c r="I42" s="69"/>
      <c r="J42" s="69"/>
      <c r="K42" s="69"/>
      <c r="L42" s="69"/>
      <c r="M42" s="69"/>
      <c r="N42" s="69"/>
      <c r="O42" s="21">
        <f t="shared" si="0"/>
        <v>0</v>
      </c>
      <c r="P42" s="26">
        <v>230</v>
      </c>
      <c r="Q42" s="22"/>
      <c r="R42" s="19">
        <v>14</v>
      </c>
      <c r="S42" s="23"/>
      <c r="T42" s="14">
        <f t="shared" si="4"/>
        <v>244</v>
      </c>
    </row>
    <row r="43" spans="1:20" ht="51" x14ac:dyDescent="0.2">
      <c r="A43" s="2">
        <v>38</v>
      </c>
      <c r="B43" s="85" t="s">
        <v>107</v>
      </c>
      <c r="C43" s="5" t="s">
        <v>185</v>
      </c>
      <c r="D43" s="86" t="s">
        <v>186</v>
      </c>
      <c r="E43" s="6">
        <v>70</v>
      </c>
      <c r="F43" s="6">
        <v>21</v>
      </c>
      <c r="G43" s="6">
        <v>6</v>
      </c>
      <c r="H43" s="13">
        <f t="shared" si="3"/>
        <v>97</v>
      </c>
      <c r="I43" s="67">
        <f>25+7</f>
        <v>32</v>
      </c>
      <c r="J43" s="67">
        <f>17+3</f>
        <v>20</v>
      </c>
      <c r="K43" s="67">
        <v>56</v>
      </c>
      <c r="L43" s="67">
        <v>90</v>
      </c>
      <c r="M43" s="67">
        <v>11</v>
      </c>
      <c r="N43" s="67">
        <v>15</v>
      </c>
      <c r="O43" s="21">
        <f t="shared" si="0"/>
        <v>224</v>
      </c>
      <c r="P43" s="26"/>
      <c r="Q43" s="22"/>
      <c r="R43" s="19">
        <v>151</v>
      </c>
      <c r="S43" s="23">
        <v>20</v>
      </c>
      <c r="T43" s="14">
        <f t="shared" si="4"/>
        <v>492</v>
      </c>
    </row>
    <row r="44" spans="1:20" ht="63.75" x14ac:dyDescent="0.2">
      <c r="A44" s="2">
        <v>39</v>
      </c>
      <c r="B44" s="85" t="s">
        <v>108</v>
      </c>
      <c r="C44" s="5" t="s">
        <v>187</v>
      </c>
      <c r="D44" s="86" t="s">
        <v>186</v>
      </c>
      <c r="E44" s="6">
        <v>4</v>
      </c>
      <c r="F44" s="6"/>
      <c r="G44" s="6"/>
      <c r="H44" s="13">
        <f t="shared" si="3"/>
        <v>4</v>
      </c>
      <c r="I44" s="67">
        <v>0</v>
      </c>
      <c r="J44" s="67"/>
      <c r="K44" s="67">
        <v>64</v>
      </c>
      <c r="L44" s="67"/>
      <c r="M44" s="67"/>
      <c r="N44" s="67"/>
      <c r="O44" s="21">
        <f t="shared" si="0"/>
        <v>64</v>
      </c>
      <c r="P44" s="26"/>
      <c r="Q44" s="22"/>
      <c r="R44" s="19">
        <v>0</v>
      </c>
      <c r="S44" s="23"/>
      <c r="T44" s="14">
        <f t="shared" si="4"/>
        <v>68</v>
      </c>
    </row>
    <row r="45" spans="1:20" ht="38.25" x14ac:dyDescent="0.2">
      <c r="A45" s="74">
        <v>40</v>
      </c>
      <c r="B45" s="75" t="s">
        <v>17</v>
      </c>
      <c r="C45" s="76" t="s">
        <v>188</v>
      </c>
      <c r="D45" s="75" t="s">
        <v>189</v>
      </c>
      <c r="E45" s="6">
        <v>53</v>
      </c>
      <c r="F45" s="6">
        <v>23</v>
      </c>
      <c r="G45" s="6">
        <v>3</v>
      </c>
      <c r="H45" s="13">
        <f t="shared" si="3"/>
        <v>79</v>
      </c>
      <c r="I45" s="67">
        <v>15</v>
      </c>
      <c r="J45" s="67">
        <f>9+5</f>
        <v>14</v>
      </c>
      <c r="K45" s="67">
        <f>60+24</f>
        <v>84</v>
      </c>
      <c r="L45" s="67">
        <v>61</v>
      </c>
      <c r="M45" s="67">
        <v>9</v>
      </c>
      <c r="N45" s="67">
        <v>7</v>
      </c>
      <c r="O45" s="21">
        <f t="shared" si="0"/>
        <v>190</v>
      </c>
      <c r="P45" s="26">
        <v>40</v>
      </c>
      <c r="Q45" s="22"/>
      <c r="R45" s="19">
        <v>5</v>
      </c>
      <c r="S45" s="23"/>
      <c r="T45" s="14">
        <f t="shared" si="4"/>
        <v>314</v>
      </c>
    </row>
    <row r="46" spans="1:20" ht="51" x14ac:dyDescent="0.2">
      <c r="A46" s="69">
        <v>41</v>
      </c>
      <c r="B46" s="63" t="s">
        <v>18</v>
      </c>
      <c r="C46" s="94" t="s">
        <v>190</v>
      </c>
      <c r="D46" s="63" t="s">
        <v>191</v>
      </c>
      <c r="E46" s="6">
        <v>7</v>
      </c>
      <c r="F46" s="6"/>
      <c r="G46" s="6">
        <v>0</v>
      </c>
      <c r="H46" s="13">
        <f t="shared" si="3"/>
        <v>7</v>
      </c>
      <c r="I46" s="67">
        <v>0</v>
      </c>
      <c r="J46" s="67"/>
      <c r="K46" s="67">
        <v>4</v>
      </c>
      <c r="L46" s="67">
        <v>2</v>
      </c>
      <c r="M46" s="67"/>
      <c r="N46" s="67">
        <v>2</v>
      </c>
      <c r="O46" s="21">
        <f t="shared" si="0"/>
        <v>8</v>
      </c>
      <c r="P46" s="26"/>
      <c r="Q46" s="22"/>
      <c r="R46" s="19">
        <v>0</v>
      </c>
      <c r="S46" s="23"/>
      <c r="T46" s="14">
        <f t="shared" si="4"/>
        <v>15</v>
      </c>
    </row>
    <row r="47" spans="1:20" ht="114.75" x14ac:dyDescent="0.2">
      <c r="A47" s="2">
        <v>42</v>
      </c>
      <c r="B47" s="85" t="s">
        <v>18</v>
      </c>
      <c r="C47" s="5" t="s">
        <v>192</v>
      </c>
      <c r="D47" s="5" t="s">
        <v>193</v>
      </c>
      <c r="E47" s="6">
        <v>1</v>
      </c>
      <c r="F47" s="6"/>
      <c r="G47" s="6">
        <v>2</v>
      </c>
      <c r="H47" s="13">
        <f t="shared" si="3"/>
        <v>3</v>
      </c>
      <c r="I47" s="69"/>
      <c r="J47" s="69"/>
      <c r="K47" s="69"/>
      <c r="L47" s="69"/>
      <c r="M47" s="69"/>
      <c r="N47" s="69"/>
      <c r="O47" s="21">
        <f t="shared" si="0"/>
        <v>0</v>
      </c>
      <c r="P47" s="26"/>
      <c r="Q47" s="22"/>
      <c r="R47" s="19">
        <v>0</v>
      </c>
      <c r="S47" s="23"/>
      <c r="T47" s="14">
        <f t="shared" si="4"/>
        <v>3</v>
      </c>
    </row>
    <row r="48" spans="1:20" ht="51" x14ac:dyDescent="0.2">
      <c r="A48" s="2">
        <v>43</v>
      </c>
      <c r="B48" s="85" t="s">
        <v>18</v>
      </c>
      <c r="C48" s="5" t="s">
        <v>194</v>
      </c>
      <c r="D48" s="85" t="s">
        <v>195</v>
      </c>
      <c r="E48" s="62">
        <v>4</v>
      </c>
      <c r="F48" s="62">
        <v>15</v>
      </c>
      <c r="G48" s="62">
        <v>5</v>
      </c>
      <c r="H48" s="58">
        <f t="shared" si="3"/>
        <v>24</v>
      </c>
      <c r="I48" s="59"/>
      <c r="J48" s="69"/>
      <c r="K48" s="69"/>
      <c r="L48" s="69"/>
      <c r="M48" s="69"/>
      <c r="N48" s="69"/>
      <c r="O48" s="21">
        <f t="shared" si="0"/>
        <v>0</v>
      </c>
      <c r="P48" s="26"/>
      <c r="Q48" s="22"/>
      <c r="R48" s="19">
        <v>0</v>
      </c>
      <c r="S48" s="23"/>
      <c r="T48" s="14">
        <f t="shared" si="4"/>
        <v>24</v>
      </c>
    </row>
    <row r="49" spans="1:20" ht="63.75" x14ac:dyDescent="0.2">
      <c r="A49" s="2">
        <v>44</v>
      </c>
      <c r="B49" s="85" t="s">
        <v>18</v>
      </c>
      <c r="C49" s="5" t="s">
        <v>196</v>
      </c>
      <c r="D49" s="85" t="s">
        <v>197</v>
      </c>
      <c r="E49" s="6">
        <v>6</v>
      </c>
      <c r="F49" s="6">
        <v>0</v>
      </c>
      <c r="G49" s="6">
        <v>9</v>
      </c>
      <c r="H49" s="13">
        <f t="shared" si="3"/>
        <v>15</v>
      </c>
      <c r="I49" s="67"/>
      <c r="J49" s="67"/>
      <c r="K49" s="67">
        <v>0</v>
      </c>
      <c r="L49" s="67"/>
      <c r="M49" s="67"/>
      <c r="N49" s="6"/>
      <c r="O49" s="21">
        <f t="shared" si="0"/>
        <v>0</v>
      </c>
      <c r="P49" s="26"/>
      <c r="Q49" s="22"/>
      <c r="R49" s="19">
        <v>0</v>
      </c>
      <c r="S49" s="23"/>
      <c r="T49" s="14">
        <f t="shared" si="4"/>
        <v>15</v>
      </c>
    </row>
    <row r="50" spans="1:20" ht="89.25" x14ac:dyDescent="0.2">
      <c r="A50" s="74">
        <v>45</v>
      </c>
      <c r="B50" s="75" t="s">
        <v>19</v>
      </c>
      <c r="C50" s="76" t="s">
        <v>198</v>
      </c>
      <c r="D50" s="76" t="s">
        <v>199</v>
      </c>
      <c r="E50" s="6">
        <v>13</v>
      </c>
      <c r="F50" s="6">
        <v>15</v>
      </c>
      <c r="G50" s="6">
        <v>7</v>
      </c>
      <c r="H50" s="13">
        <f t="shared" si="3"/>
        <v>35</v>
      </c>
      <c r="I50" s="67">
        <f>3+2</f>
        <v>5</v>
      </c>
      <c r="J50" s="67">
        <f>3+2</f>
        <v>5</v>
      </c>
      <c r="K50" s="67">
        <v>12</v>
      </c>
      <c r="L50" s="67">
        <v>9</v>
      </c>
      <c r="M50" s="67">
        <v>0</v>
      </c>
      <c r="N50" s="6">
        <v>8</v>
      </c>
      <c r="O50" s="21">
        <f t="shared" si="0"/>
        <v>39</v>
      </c>
      <c r="P50" s="26"/>
      <c r="Q50" s="22"/>
      <c r="R50" s="19">
        <v>2</v>
      </c>
      <c r="S50" s="23"/>
      <c r="T50" s="14">
        <f t="shared" si="4"/>
        <v>76</v>
      </c>
    </row>
    <row r="51" spans="1:20" ht="63.75" x14ac:dyDescent="0.2">
      <c r="A51" s="69">
        <v>46</v>
      </c>
      <c r="B51" s="77" t="s">
        <v>109</v>
      </c>
      <c r="C51" s="63" t="s">
        <v>200</v>
      </c>
      <c r="D51" s="93" t="s">
        <v>158</v>
      </c>
      <c r="E51" s="6">
        <v>0</v>
      </c>
      <c r="F51" s="6">
        <v>0</v>
      </c>
      <c r="G51" s="6">
        <v>5</v>
      </c>
      <c r="H51" s="13">
        <f t="shared" si="3"/>
        <v>5</v>
      </c>
      <c r="I51" s="67">
        <f>64+4</f>
        <v>68</v>
      </c>
      <c r="J51" s="67">
        <v>37</v>
      </c>
      <c r="K51" s="67">
        <v>46</v>
      </c>
      <c r="L51" s="67">
        <v>91</v>
      </c>
      <c r="M51" s="67">
        <v>35</v>
      </c>
      <c r="N51" s="6">
        <v>3</v>
      </c>
      <c r="O51" s="21">
        <f t="shared" si="0"/>
        <v>280</v>
      </c>
      <c r="P51" s="26"/>
      <c r="Q51" s="22"/>
      <c r="R51" s="19">
        <v>0</v>
      </c>
      <c r="S51" s="23"/>
      <c r="T51" s="14">
        <f t="shared" si="4"/>
        <v>285</v>
      </c>
    </row>
    <row r="52" spans="1:20" ht="15" x14ac:dyDescent="0.2">
      <c r="A52" s="2">
        <v>47</v>
      </c>
      <c r="B52" s="85" t="s">
        <v>20</v>
      </c>
      <c r="C52" s="5" t="s">
        <v>201</v>
      </c>
      <c r="D52" s="5" t="s">
        <v>202</v>
      </c>
      <c r="E52" s="6">
        <v>279</v>
      </c>
      <c r="F52" s="6">
        <v>0</v>
      </c>
      <c r="G52" s="6">
        <v>12</v>
      </c>
      <c r="H52" s="13">
        <f t="shared" si="3"/>
        <v>291</v>
      </c>
      <c r="I52" s="67">
        <v>30</v>
      </c>
      <c r="J52" s="67">
        <f>20+30</f>
        <v>50</v>
      </c>
      <c r="K52" s="67">
        <f>200+80</f>
        <v>280</v>
      </c>
      <c r="L52" s="67">
        <v>200</v>
      </c>
      <c r="M52" s="67">
        <v>80</v>
      </c>
      <c r="N52" s="6">
        <v>10</v>
      </c>
      <c r="O52" s="21">
        <f t="shared" si="0"/>
        <v>650</v>
      </c>
      <c r="P52" s="26"/>
      <c r="Q52" s="22"/>
      <c r="R52" s="19">
        <v>50</v>
      </c>
      <c r="S52" s="23"/>
      <c r="T52" s="14">
        <f t="shared" si="4"/>
        <v>991</v>
      </c>
    </row>
    <row r="53" spans="1:20" ht="108" customHeight="1" x14ac:dyDescent="0.2">
      <c r="A53" s="2">
        <v>48</v>
      </c>
      <c r="B53" s="85" t="s">
        <v>21</v>
      </c>
      <c r="C53" s="5" t="s">
        <v>227</v>
      </c>
      <c r="D53" s="87" t="s">
        <v>158</v>
      </c>
      <c r="E53" s="6"/>
      <c r="F53" s="6"/>
      <c r="G53" s="6">
        <v>2</v>
      </c>
      <c r="H53" s="13">
        <f t="shared" si="3"/>
        <v>2</v>
      </c>
      <c r="I53" s="67">
        <v>18</v>
      </c>
      <c r="J53" s="67">
        <v>16</v>
      </c>
      <c r="K53" s="67">
        <f>0+10</f>
        <v>10</v>
      </c>
      <c r="L53" s="67"/>
      <c r="M53" s="67"/>
      <c r="N53" s="6"/>
      <c r="O53" s="21">
        <f t="shared" si="0"/>
        <v>44</v>
      </c>
      <c r="P53" s="26"/>
      <c r="Q53" s="22"/>
      <c r="R53" s="19">
        <v>2</v>
      </c>
      <c r="S53" s="23"/>
      <c r="T53" s="14">
        <f t="shared" si="4"/>
        <v>48</v>
      </c>
    </row>
    <row r="54" spans="1:20" ht="51" x14ac:dyDescent="0.2">
      <c r="A54" s="2">
        <v>49</v>
      </c>
      <c r="B54" s="5" t="s">
        <v>22</v>
      </c>
      <c r="C54" s="86" t="s">
        <v>203</v>
      </c>
      <c r="D54" s="85" t="s">
        <v>204</v>
      </c>
      <c r="E54" s="61">
        <v>1</v>
      </c>
      <c r="F54" s="6">
        <v>0</v>
      </c>
      <c r="G54" s="6">
        <v>2</v>
      </c>
      <c r="H54" s="13">
        <f t="shared" si="3"/>
        <v>3</v>
      </c>
      <c r="I54" s="69"/>
      <c r="J54" s="69"/>
      <c r="K54" s="69"/>
      <c r="L54" s="69"/>
      <c r="M54" s="69"/>
      <c r="N54" s="2"/>
      <c r="O54" s="21">
        <f t="shared" si="0"/>
        <v>0</v>
      </c>
      <c r="P54" s="26"/>
      <c r="Q54" s="22"/>
      <c r="R54" s="19">
        <v>0</v>
      </c>
      <c r="S54" s="23"/>
      <c r="T54" s="14">
        <f t="shared" si="4"/>
        <v>3</v>
      </c>
    </row>
    <row r="55" spans="1:20" ht="38.25" x14ac:dyDescent="0.2">
      <c r="A55" s="74">
        <v>50</v>
      </c>
      <c r="B55" s="75" t="s">
        <v>23</v>
      </c>
      <c r="C55" s="90" t="s">
        <v>205</v>
      </c>
      <c r="D55" s="90" t="s">
        <v>206</v>
      </c>
      <c r="E55" s="6">
        <v>3</v>
      </c>
      <c r="F55" s="6">
        <v>0</v>
      </c>
      <c r="G55" s="6">
        <v>7</v>
      </c>
      <c r="H55" s="13">
        <f t="shared" si="3"/>
        <v>10</v>
      </c>
      <c r="I55" s="6">
        <v>3</v>
      </c>
      <c r="J55" s="6">
        <f>0+1</f>
        <v>1</v>
      </c>
      <c r="K55" s="6"/>
      <c r="L55" s="6">
        <v>1</v>
      </c>
      <c r="M55" s="20">
        <f>0+1</f>
        <v>1</v>
      </c>
      <c r="N55" s="6"/>
      <c r="O55" s="21">
        <f t="shared" si="0"/>
        <v>6</v>
      </c>
      <c r="P55" s="26">
        <v>25</v>
      </c>
      <c r="Q55" s="22"/>
      <c r="R55" s="19">
        <v>0</v>
      </c>
      <c r="S55" s="23"/>
      <c r="T55" s="14">
        <f t="shared" si="4"/>
        <v>41</v>
      </c>
    </row>
    <row r="56" spans="1:20" ht="51" x14ac:dyDescent="0.2">
      <c r="A56" s="69">
        <v>51</v>
      </c>
      <c r="B56" s="77" t="s">
        <v>24</v>
      </c>
      <c r="C56" s="91" t="s">
        <v>207</v>
      </c>
      <c r="D56" s="91" t="s">
        <v>204</v>
      </c>
      <c r="E56" s="6">
        <v>11</v>
      </c>
      <c r="F56" s="6">
        <v>25</v>
      </c>
      <c r="G56" s="6">
        <v>5</v>
      </c>
      <c r="H56" s="13">
        <f t="shared" si="3"/>
        <v>41</v>
      </c>
      <c r="I56" s="2"/>
      <c r="J56" s="2"/>
      <c r="K56" s="2"/>
      <c r="L56" s="2"/>
      <c r="M56" s="2"/>
      <c r="N56" s="2"/>
      <c r="O56" s="21">
        <f t="shared" si="0"/>
        <v>0</v>
      </c>
      <c r="P56" s="26"/>
      <c r="Q56" s="22"/>
      <c r="R56" s="19">
        <v>0</v>
      </c>
      <c r="S56" s="23"/>
      <c r="T56" s="14">
        <f t="shared" si="4"/>
        <v>41</v>
      </c>
    </row>
    <row r="57" spans="1:20" ht="51" x14ac:dyDescent="0.2">
      <c r="A57" s="2">
        <v>52</v>
      </c>
      <c r="B57" s="85" t="s">
        <v>53</v>
      </c>
      <c r="C57" s="85" t="s">
        <v>208</v>
      </c>
      <c r="D57" s="85" t="s">
        <v>204</v>
      </c>
      <c r="E57" s="6">
        <v>4</v>
      </c>
      <c r="F57" s="6">
        <v>34</v>
      </c>
      <c r="G57" s="6">
        <v>11</v>
      </c>
      <c r="H57" s="13">
        <f t="shared" si="3"/>
        <v>49</v>
      </c>
      <c r="I57" s="69"/>
      <c r="J57" s="69"/>
      <c r="K57" s="69"/>
      <c r="L57" s="69"/>
      <c r="M57" s="69"/>
      <c r="N57" s="2"/>
      <c r="O57" s="21">
        <f t="shared" si="0"/>
        <v>0</v>
      </c>
      <c r="P57" s="26"/>
      <c r="Q57" s="22"/>
      <c r="R57" s="19">
        <v>0</v>
      </c>
      <c r="S57" s="23"/>
      <c r="T57" s="14">
        <f t="shared" si="4"/>
        <v>49</v>
      </c>
    </row>
    <row r="58" spans="1:20" ht="63.75" x14ac:dyDescent="0.2">
      <c r="A58" s="2">
        <v>53</v>
      </c>
      <c r="B58" s="5" t="s">
        <v>24</v>
      </c>
      <c r="C58" s="85" t="s">
        <v>209</v>
      </c>
      <c r="D58" s="5" t="s">
        <v>210</v>
      </c>
      <c r="E58" s="6"/>
      <c r="F58" s="6">
        <v>2</v>
      </c>
      <c r="G58" s="6">
        <v>5</v>
      </c>
      <c r="H58" s="13">
        <f t="shared" si="3"/>
        <v>7</v>
      </c>
      <c r="I58" s="69"/>
      <c r="J58" s="69"/>
      <c r="K58" s="69"/>
      <c r="L58" s="69"/>
      <c r="M58" s="69"/>
      <c r="N58" s="2"/>
      <c r="O58" s="21">
        <f t="shared" si="0"/>
        <v>0</v>
      </c>
      <c r="P58" s="26"/>
      <c r="Q58" s="22"/>
      <c r="R58" s="19">
        <v>0</v>
      </c>
      <c r="S58" s="23"/>
      <c r="T58" s="14">
        <f t="shared" si="4"/>
        <v>7</v>
      </c>
    </row>
    <row r="59" spans="1:20" ht="51" x14ac:dyDescent="0.2">
      <c r="A59" s="2">
        <v>54</v>
      </c>
      <c r="B59" s="5" t="s">
        <v>49</v>
      </c>
      <c r="C59" s="85" t="s">
        <v>211</v>
      </c>
      <c r="D59" s="87" t="s">
        <v>158</v>
      </c>
      <c r="E59" s="6">
        <v>6</v>
      </c>
      <c r="F59" s="6">
        <v>23</v>
      </c>
      <c r="G59" s="6">
        <v>6</v>
      </c>
      <c r="H59" s="13">
        <f t="shared" si="3"/>
        <v>35</v>
      </c>
      <c r="I59" s="67"/>
      <c r="J59" s="67"/>
      <c r="K59" s="67">
        <f>0+8+2</f>
        <v>10</v>
      </c>
      <c r="L59" s="67"/>
      <c r="M59" s="67"/>
      <c r="N59" s="6"/>
      <c r="O59" s="21">
        <f t="shared" si="0"/>
        <v>10</v>
      </c>
      <c r="P59" s="26"/>
      <c r="Q59" s="22"/>
      <c r="R59" s="19">
        <v>0</v>
      </c>
      <c r="S59" s="23"/>
      <c r="T59" s="14">
        <f t="shared" si="4"/>
        <v>45</v>
      </c>
    </row>
    <row r="60" spans="1:20" ht="38.25" x14ac:dyDescent="0.2">
      <c r="A60" s="74">
        <v>55</v>
      </c>
      <c r="B60" s="75" t="s">
        <v>25</v>
      </c>
      <c r="C60" s="76" t="s">
        <v>212</v>
      </c>
      <c r="D60" s="75" t="s">
        <v>213</v>
      </c>
      <c r="E60" s="6">
        <v>4</v>
      </c>
      <c r="F60" s="6"/>
      <c r="G60" s="6">
        <v>0</v>
      </c>
      <c r="H60" s="13">
        <f t="shared" si="3"/>
        <v>4</v>
      </c>
      <c r="I60" s="67">
        <v>0</v>
      </c>
      <c r="J60" s="67">
        <f>0+1</f>
        <v>1</v>
      </c>
      <c r="K60" s="67">
        <v>2</v>
      </c>
      <c r="L60" s="67">
        <v>5</v>
      </c>
      <c r="M60" s="67">
        <f>0+1</f>
        <v>1</v>
      </c>
      <c r="N60" s="6">
        <v>2</v>
      </c>
      <c r="O60" s="21">
        <f t="shared" si="0"/>
        <v>11</v>
      </c>
      <c r="P60" s="26"/>
      <c r="Q60" s="22"/>
      <c r="R60" s="19">
        <v>0</v>
      </c>
      <c r="S60" s="23"/>
      <c r="T60" s="14">
        <f t="shared" si="4"/>
        <v>15</v>
      </c>
    </row>
    <row r="61" spans="1:20" ht="24.75" customHeight="1" x14ac:dyDescent="0.2">
      <c r="A61" s="95">
        <v>56</v>
      </c>
      <c r="B61" s="96" t="s">
        <v>26</v>
      </c>
      <c r="C61" s="97" t="s">
        <v>231</v>
      </c>
      <c r="D61" s="98" t="s">
        <v>214</v>
      </c>
      <c r="E61" s="6">
        <v>5</v>
      </c>
      <c r="F61" s="6"/>
      <c r="G61" s="6"/>
      <c r="H61" s="13">
        <f t="shared" si="3"/>
        <v>5</v>
      </c>
      <c r="I61" s="69"/>
      <c r="J61" s="69"/>
      <c r="K61" s="69"/>
      <c r="L61" s="69"/>
      <c r="M61" s="69"/>
      <c r="N61" s="2"/>
      <c r="O61" s="21">
        <f t="shared" si="0"/>
        <v>0</v>
      </c>
      <c r="P61" s="26"/>
      <c r="Q61" s="22"/>
      <c r="R61" s="19">
        <v>15</v>
      </c>
      <c r="S61" s="23"/>
      <c r="T61" s="14">
        <f t="shared" si="4"/>
        <v>20</v>
      </c>
    </row>
    <row r="62" spans="1:20" ht="102" x14ac:dyDescent="0.2">
      <c r="A62" s="2">
        <v>57</v>
      </c>
      <c r="B62" s="85" t="s">
        <v>90</v>
      </c>
      <c r="C62" s="85" t="s">
        <v>215</v>
      </c>
      <c r="D62" s="86" t="s">
        <v>216</v>
      </c>
      <c r="E62" s="6"/>
      <c r="F62" s="6"/>
      <c r="G62" s="6"/>
      <c r="H62" s="13"/>
      <c r="I62" s="69"/>
      <c r="J62" s="69"/>
      <c r="K62" s="69"/>
      <c r="L62" s="69"/>
      <c r="M62" s="69"/>
      <c r="N62" s="2"/>
      <c r="O62" s="21"/>
      <c r="P62" s="26"/>
      <c r="Q62" s="82">
        <v>43</v>
      </c>
      <c r="R62" s="19">
        <v>0</v>
      </c>
      <c r="S62" s="23"/>
      <c r="T62" s="14">
        <f t="shared" si="4"/>
        <v>43</v>
      </c>
    </row>
    <row r="63" spans="1:20" ht="33.75" customHeight="1" x14ac:dyDescent="0.2">
      <c r="A63" s="2">
        <v>58</v>
      </c>
      <c r="B63" s="5" t="s">
        <v>27</v>
      </c>
      <c r="C63" s="86" t="s">
        <v>217</v>
      </c>
      <c r="D63" s="85" t="s">
        <v>204</v>
      </c>
      <c r="E63" s="6"/>
      <c r="F63" s="6"/>
      <c r="G63" s="6">
        <f>4+5</f>
        <v>9</v>
      </c>
      <c r="H63" s="13">
        <f t="shared" si="3"/>
        <v>9</v>
      </c>
      <c r="I63" s="2"/>
      <c r="J63" s="2"/>
      <c r="K63" s="2"/>
      <c r="L63" s="2"/>
      <c r="M63" s="2"/>
      <c r="N63" s="2"/>
      <c r="O63" s="21">
        <f t="shared" si="0"/>
        <v>0</v>
      </c>
      <c r="P63" s="26"/>
      <c r="Q63" s="22"/>
      <c r="R63" s="19">
        <v>0</v>
      </c>
      <c r="S63" s="23"/>
      <c r="T63" s="14">
        <f t="shared" si="4"/>
        <v>9</v>
      </c>
    </row>
    <row r="64" spans="1:20" ht="51" x14ac:dyDescent="0.2">
      <c r="A64" s="2">
        <v>59</v>
      </c>
      <c r="B64" s="5" t="s">
        <v>110</v>
      </c>
      <c r="C64" s="86" t="s">
        <v>218</v>
      </c>
      <c r="D64" s="85" t="s">
        <v>204</v>
      </c>
      <c r="E64" s="6"/>
      <c r="F64" s="6"/>
      <c r="G64" s="6">
        <f>2+5</f>
        <v>7</v>
      </c>
      <c r="H64" s="13">
        <f t="shared" si="3"/>
        <v>7</v>
      </c>
      <c r="I64" s="2"/>
      <c r="J64" s="2"/>
      <c r="K64" s="2"/>
      <c r="L64" s="2"/>
      <c r="M64" s="2"/>
      <c r="N64" s="2"/>
      <c r="O64" s="21">
        <f t="shared" si="0"/>
        <v>0</v>
      </c>
      <c r="P64" s="26"/>
      <c r="Q64" s="22"/>
      <c r="R64" s="19">
        <v>0</v>
      </c>
      <c r="S64" s="23"/>
      <c r="T64" s="14">
        <f t="shared" si="4"/>
        <v>7</v>
      </c>
    </row>
    <row r="65" spans="1:20" ht="51" x14ac:dyDescent="0.2">
      <c r="A65" s="74">
        <v>60</v>
      </c>
      <c r="B65" s="75" t="s">
        <v>28</v>
      </c>
      <c r="C65" s="90" t="s">
        <v>219</v>
      </c>
      <c r="D65" s="75" t="s">
        <v>220</v>
      </c>
      <c r="E65" s="6"/>
      <c r="F65" s="6"/>
      <c r="G65" s="6">
        <v>2</v>
      </c>
      <c r="H65" s="13">
        <f t="shared" si="3"/>
        <v>2</v>
      </c>
      <c r="I65" s="2"/>
      <c r="J65" s="2"/>
      <c r="K65" s="2"/>
      <c r="L65" s="2"/>
      <c r="M65" s="2"/>
      <c r="N65" s="2"/>
      <c r="O65" s="21">
        <f t="shared" si="0"/>
        <v>0</v>
      </c>
      <c r="P65" s="26"/>
      <c r="Q65" s="22"/>
      <c r="R65" s="19">
        <v>0</v>
      </c>
      <c r="S65" s="23"/>
      <c r="T65" s="14">
        <f t="shared" si="4"/>
        <v>2</v>
      </c>
    </row>
    <row r="66" spans="1:20" ht="38.25" x14ac:dyDescent="0.2">
      <c r="A66" s="69">
        <v>61</v>
      </c>
      <c r="B66" s="77" t="s">
        <v>29</v>
      </c>
      <c r="C66" s="91" t="s">
        <v>221</v>
      </c>
      <c r="D66" s="91" t="s">
        <v>222</v>
      </c>
      <c r="E66" s="6"/>
      <c r="F66" s="6"/>
      <c r="G66" s="6">
        <v>2</v>
      </c>
      <c r="H66" s="13">
        <f t="shared" si="3"/>
        <v>2</v>
      </c>
      <c r="I66" s="2"/>
      <c r="J66" s="2"/>
      <c r="K66" s="2"/>
      <c r="L66" s="2"/>
      <c r="M66" s="2"/>
      <c r="N66" s="2"/>
      <c r="O66" s="21">
        <f t="shared" si="0"/>
        <v>0</v>
      </c>
      <c r="P66" s="26"/>
      <c r="Q66" s="22"/>
      <c r="R66" s="19">
        <v>21</v>
      </c>
      <c r="S66" s="23"/>
      <c r="T66" s="14">
        <f t="shared" si="4"/>
        <v>23</v>
      </c>
    </row>
    <row r="67" spans="1:20" ht="25.5" x14ac:dyDescent="0.2">
      <c r="A67" s="2">
        <v>62</v>
      </c>
      <c r="B67" s="85" t="s">
        <v>29</v>
      </c>
      <c r="C67" s="86" t="s">
        <v>223</v>
      </c>
      <c r="D67" s="86" t="s">
        <v>222</v>
      </c>
      <c r="E67" s="6"/>
      <c r="F67" s="6"/>
      <c r="G67" s="6">
        <v>2</v>
      </c>
      <c r="H67" s="13">
        <f t="shared" si="3"/>
        <v>2</v>
      </c>
      <c r="I67" s="2"/>
      <c r="J67" s="2"/>
      <c r="K67" s="2"/>
      <c r="L67" s="2"/>
      <c r="M67" s="2"/>
      <c r="N67" s="2"/>
      <c r="O67" s="21">
        <f t="shared" si="0"/>
        <v>0</v>
      </c>
      <c r="P67" s="26"/>
      <c r="Q67" s="22"/>
      <c r="R67" s="19">
        <v>1</v>
      </c>
      <c r="S67" s="23"/>
      <c r="T67" s="14">
        <f t="shared" si="4"/>
        <v>3</v>
      </c>
    </row>
    <row r="68" spans="1:20" ht="25.5" x14ac:dyDescent="0.2">
      <c r="A68" s="2">
        <v>63</v>
      </c>
      <c r="B68" s="85" t="s">
        <v>111</v>
      </c>
      <c r="C68" s="86" t="s">
        <v>224</v>
      </c>
      <c r="D68" s="5" t="s">
        <v>222</v>
      </c>
      <c r="E68" s="6"/>
      <c r="F68" s="6"/>
      <c r="G68" s="6">
        <v>3</v>
      </c>
      <c r="H68" s="13">
        <f t="shared" si="3"/>
        <v>3</v>
      </c>
      <c r="I68" s="2"/>
      <c r="J68" s="2"/>
      <c r="K68" s="2"/>
      <c r="L68" s="2"/>
      <c r="M68" s="2"/>
      <c r="N68" s="2"/>
      <c r="O68" s="21">
        <f t="shared" si="0"/>
        <v>0</v>
      </c>
      <c r="P68" s="26"/>
      <c r="Q68" s="22"/>
      <c r="R68" s="19">
        <v>62</v>
      </c>
      <c r="S68" s="23"/>
      <c r="T68" s="14">
        <f t="shared" si="4"/>
        <v>65</v>
      </c>
    </row>
    <row r="69" spans="1:20" s="41" customFormat="1" ht="25.5" customHeight="1" x14ac:dyDescent="0.2">
      <c r="A69" s="131" t="s">
        <v>229</v>
      </c>
      <c r="B69" s="132"/>
      <c r="C69" s="132"/>
      <c r="D69" s="132"/>
      <c r="E69" s="132"/>
      <c r="F69" s="132"/>
      <c r="G69" s="132"/>
      <c r="H69" s="132"/>
      <c r="I69" s="132"/>
      <c r="J69" s="132"/>
      <c r="K69" s="132"/>
      <c r="L69" s="132"/>
      <c r="M69" s="132"/>
      <c r="N69" s="132"/>
      <c r="O69" s="132"/>
      <c r="P69" s="132"/>
      <c r="Q69" s="132"/>
      <c r="R69" s="40"/>
      <c r="S69" s="39"/>
      <c r="T69" s="39"/>
    </row>
    <row r="70" spans="1:20" s="41" customFormat="1" ht="25.5" customHeight="1" x14ac:dyDescent="0.2">
      <c r="A70" s="124" t="s">
        <v>228</v>
      </c>
      <c r="B70" s="124"/>
      <c r="C70" s="124"/>
      <c r="D70" s="124"/>
      <c r="E70" s="124"/>
      <c r="F70" s="124"/>
      <c r="G70" s="124"/>
      <c r="H70" s="124"/>
      <c r="I70" s="124"/>
      <c r="J70" s="124"/>
      <c r="K70" s="124"/>
      <c r="L70" s="124"/>
      <c r="M70" s="124"/>
      <c r="N70" s="124"/>
      <c r="O70" s="124"/>
      <c r="P70" s="124"/>
      <c r="Q70" s="124"/>
      <c r="R70" s="40"/>
      <c r="S70" s="39"/>
      <c r="T70" s="39"/>
    </row>
    <row r="71" spans="1:20" s="41" customFormat="1" ht="36.75" customHeight="1" x14ac:dyDescent="0.2">
      <c r="A71" s="124" t="s">
        <v>82</v>
      </c>
      <c r="B71" s="124"/>
      <c r="C71" s="124"/>
      <c r="D71" s="124"/>
      <c r="E71" s="124"/>
      <c r="F71" s="124"/>
      <c r="G71" s="70"/>
      <c r="H71" s="70"/>
      <c r="I71" s="70"/>
      <c r="J71" s="70"/>
      <c r="K71" s="70"/>
      <c r="L71" s="70"/>
      <c r="M71" s="70"/>
      <c r="N71" s="70"/>
      <c r="O71" s="70"/>
      <c r="P71" s="70"/>
      <c r="Q71" s="70"/>
      <c r="R71" s="40"/>
      <c r="S71" s="39"/>
      <c r="T71" s="39"/>
    </row>
    <row r="72" spans="1:20" x14ac:dyDescent="0.2">
      <c r="A72" s="99"/>
      <c r="B72" s="100" t="s">
        <v>64</v>
      </c>
      <c r="C72" s="101"/>
      <c r="D72" s="101"/>
      <c r="E72" s="49"/>
      <c r="F72" s="10"/>
      <c r="G72" s="11"/>
    </row>
    <row r="73" spans="1:20" x14ac:dyDescent="0.2">
      <c r="A73" s="47" t="s">
        <v>30</v>
      </c>
      <c r="B73" s="129" t="s">
        <v>37</v>
      </c>
      <c r="C73" s="129"/>
      <c r="D73" s="48"/>
      <c r="E73" s="50"/>
      <c r="F73" s="7"/>
    </row>
    <row r="74" spans="1:20" ht="16.5" customHeight="1" x14ac:dyDescent="0.2">
      <c r="A74" s="125" t="s">
        <v>36</v>
      </c>
      <c r="B74" s="118" t="s">
        <v>39</v>
      </c>
      <c r="C74" s="118"/>
      <c r="D74" s="8" t="s">
        <v>38</v>
      </c>
      <c r="E74" s="46"/>
      <c r="F74" s="1"/>
      <c r="H74" s="3" t="s">
        <v>81</v>
      </c>
    </row>
    <row r="75" spans="1:20" ht="15" customHeight="1" x14ac:dyDescent="0.2">
      <c r="A75" s="125"/>
      <c r="B75" s="118" t="s">
        <v>40</v>
      </c>
      <c r="C75" s="118"/>
      <c r="D75" s="8" t="s">
        <v>38</v>
      </c>
      <c r="E75" s="46"/>
      <c r="F75" s="1"/>
    </row>
    <row r="76" spans="1:20" ht="48.75" customHeight="1" x14ac:dyDescent="0.2">
      <c r="A76" s="55" t="s">
        <v>34</v>
      </c>
      <c r="B76" s="126" t="s">
        <v>41</v>
      </c>
      <c r="C76" s="126"/>
      <c r="D76" s="8" t="s">
        <v>38</v>
      </c>
      <c r="E76" s="46"/>
      <c r="F76" s="1"/>
      <c r="H76" s="3" t="s">
        <v>81</v>
      </c>
    </row>
    <row r="77" spans="1:20" ht="50.25" customHeight="1" x14ac:dyDescent="0.2">
      <c r="A77" s="55" t="s">
        <v>35</v>
      </c>
      <c r="B77" s="126" t="s">
        <v>80</v>
      </c>
      <c r="C77" s="126"/>
      <c r="D77" s="8" t="s">
        <v>38</v>
      </c>
      <c r="E77" s="46"/>
      <c r="F77" s="1"/>
    </row>
    <row r="78" spans="1:20" x14ac:dyDescent="0.2">
      <c r="A78" s="9" t="s">
        <v>42</v>
      </c>
      <c r="B78" s="105" t="s">
        <v>43</v>
      </c>
      <c r="C78" s="105"/>
      <c r="D78" s="105"/>
      <c r="E78" s="105"/>
      <c r="F78" s="105"/>
    </row>
    <row r="79" spans="1:20" ht="12.75" customHeight="1" x14ac:dyDescent="0.2">
      <c r="A79" s="29" t="s">
        <v>44</v>
      </c>
      <c r="B79" s="116" t="s">
        <v>65</v>
      </c>
      <c r="C79" s="117"/>
      <c r="D79" s="42"/>
      <c r="E79" s="52"/>
      <c r="F79" s="10"/>
      <c r="G79" s="11"/>
    </row>
    <row r="80" spans="1:20" ht="46.5" customHeight="1" x14ac:dyDescent="0.2">
      <c r="A80" s="71" t="s">
        <v>91</v>
      </c>
      <c r="B80" s="108" t="s">
        <v>94</v>
      </c>
      <c r="C80" s="108"/>
      <c r="D80" s="51" t="s">
        <v>38</v>
      </c>
      <c r="E80" s="53"/>
      <c r="F80" s="10"/>
      <c r="G80" s="11"/>
    </row>
    <row r="81" spans="1:7" ht="18.75" customHeight="1" x14ac:dyDescent="0.2">
      <c r="A81" s="103" t="s">
        <v>66</v>
      </c>
      <c r="B81" s="112" t="s">
        <v>86</v>
      </c>
      <c r="C81" s="112"/>
      <c r="D81" s="51" t="s">
        <v>38</v>
      </c>
      <c r="E81" s="53"/>
      <c r="F81" s="10"/>
      <c r="G81" s="11"/>
    </row>
    <row r="82" spans="1:7" ht="23.25" customHeight="1" x14ac:dyDescent="0.2">
      <c r="A82" s="103"/>
      <c r="B82" s="112" t="s">
        <v>87</v>
      </c>
      <c r="C82" s="112"/>
      <c r="D82" s="51" t="s">
        <v>38</v>
      </c>
      <c r="E82" s="53"/>
      <c r="F82" s="10"/>
      <c r="G82" s="11"/>
    </row>
    <row r="83" spans="1:7" ht="23.25" customHeight="1" x14ac:dyDescent="0.2">
      <c r="A83" s="103" t="s">
        <v>92</v>
      </c>
      <c r="B83" s="112" t="s">
        <v>88</v>
      </c>
      <c r="C83" s="112"/>
      <c r="D83" s="51" t="s">
        <v>38</v>
      </c>
      <c r="E83" s="53"/>
      <c r="F83" s="10"/>
      <c r="G83" s="11"/>
    </row>
    <row r="84" spans="1:7" ht="21" customHeight="1" x14ac:dyDescent="0.2">
      <c r="A84" s="103"/>
      <c r="B84" s="112" t="s">
        <v>89</v>
      </c>
      <c r="C84" s="112"/>
      <c r="D84" s="51" t="s">
        <v>38</v>
      </c>
      <c r="E84" s="53"/>
      <c r="F84" s="10"/>
      <c r="G84" s="11"/>
    </row>
    <row r="85" spans="1:7" x14ac:dyDescent="0.2">
      <c r="A85" s="9" t="s">
        <v>42</v>
      </c>
      <c r="B85" s="105" t="s">
        <v>43</v>
      </c>
      <c r="C85" s="105"/>
      <c r="D85" s="105"/>
      <c r="E85" s="105"/>
      <c r="F85" s="105"/>
      <c r="G85" s="11"/>
    </row>
    <row r="86" spans="1:7" ht="12.75" customHeight="1" x14ac:dyDescent="0.2">
      <c r="A86" s="27" t="s">
        <v>52</v>
      </c>
      <c r="B86" s="27" t="s">
        <v>60</v>
      </c>
      <c r="C86" s="28"/>
      <c r="D86" s="28"/>
      <c r="E86" s="53"/>
      <c r="F86" s="36"/>
      <c r="G86" s="11"/>
    </row>
    <row r="87" spans="1:7" ht="34.5" customHeight="1" x14ac:dyDescent="0.2">
      <c r="A87" s="44" t="s">
        <v>70</v>
      </c>
      <c r="B87" s="107" t="s">
        <v>61</v>
      </c>
      <c r="C87" s="107"/>
      <c r="D87" s="28" t="s">
        <v>38</v>
      </c>
      <c r="E87" s="53"/>
      <c r="F87" s="36"/>
      <c r="G87" s="11"/>
    </row>
    <row r="88" spans="1:7" ht="34.5" customHeight="1" x14ac:dyDescent="0.2">
      <c r="A88" s="102" t="s">
        <v>71</v>
      </c>
      <c r="B88" s="110" t="s">
        <v>72</v>
      </c>
      <c r="C88" s="111"/>
      <c r="D88" s="28" t="s">
        <v>38</v>
      </c>
      <c r="E88" s="53"/>
      <c r="F88" s="36"/>
      <c r="G88" s="43"/>
    </row>
    <row r="89" spans="1:7" x14ac:dyDescent="0.2">
      <c r="A89" s="102"/>
      <c r="B89" s="109" t="s">
        <v>61</v>
      </c>
      <c r="C89" s="109"/>
      <c r="D89" s="28" t="s">
        <v>38</v>
      </c>
      <c r="E89" s="53"/>
    </row>
    <row r="90" spans="1:7" ht="12.75" customHeight="1" x14ac:dyDescent="0.2">
      <c r="A90" s="9" t="s">
        <v>42</v>
      </c>
      <c r="B90" s="105" t="s">
        <v>43</v>
      </c>
      <c r="C90" s="105"/>
      <c r="D90" s="105"/>
      <c r="E90" s="105"/>
      <c r="F90" s="105"/>
      <c r="G90" s="11"/>
    </row>
    <row r="91" spans="1:7" ht="12.75" customHeight="1" x14ac:dyDescent="0.2">
      <c r="A91" s="31" t="s">
        <v>54</v>
      </c>
      <c r="B91" s="31" t="s">
        <v>67</v>
      </c>
      <c r="C91" s="33"/>
      <c r="D91" s="33"/>
      <c r="E91" s="53"/>
      <c r="F91" s="36"/>
      <c r="G91" s="11"/>
    </row>
    <row r="92" spans="1:7" ht="34.5" customHeight="1" x14ac:dyDescent="0.2">
      <c r="A92" s="32" t="s">
        <v>63</v>
      </c>
      <c r="B92" s="106" t="s">
        <v>78</v>
      </c>
      <c r="C92" s="106"/>
      <c r="D92" s="33" t="s">
        <v>38</v>
      </c>
      <c r="E92" s="53"/>
      <c r="F92" s="36"/>
      <c r="G92" s="11"/>
    </row>
    <row r="93" spans="1:7" ht="34.5" customHeight="1" x14ac:dyDescent="0.2">
      <c r="A93" s="32" t="s">
        <v>62</v>
      </c>
      <c r="B93" s="106" t="s">
        <v>79</v>
      </c>
      <c r="C93" s="106"/>
      <c r="D93" s="33" t="s">
        <v>38</v>
      </c>
      <c r="E93" s="53"/>
      <c r="F93" s="36"/>
      <c r="G93" s="43"/>
    </row>
    <row r="94" spans="1:7" ht="12.75" customHeight="1" x14ac:dyDescent="0.2">
      <c r="A94" s="9" t="s">
        <v>42</v>
      </c>
      <c r="B94" s="105" t="s">
        <v>43</v>
      </c>
      <c r="C94" s="105"/>
      <c r="D94" s="105"/>
      <c r="E94" s="105"/>
      <c r="F94" s="105"/>
      <c r="G94" s="11"/>
    </row>
    <row r="95" spans="1:7" ht="12.75" customHeight="1" x14ac:dyDescent="0.2">
      <c r="A95" s="34" t="s">
        <v>55</v>
      </c>
      <c r="B95" s="37" t="s">
        <v>68</v>
      </c>
      <c r="C95" s="38"/>
      <c r="D95" s="38"/>
      <c r="E95" s="53"/>
      <c r="F95" s="36"/>
      <c r="G95" s="11"/>
    </row>
    <row r="96" spans="1:7" ht="58.5" customHeight="1" x14ac:dyDescent="0.2">
      <c r="A96" s="35" t="s">
        <v>62</v>
      </c>
      <c r="B96" s="104" t="s">
        <v>69</v>
      </c>
      <c r="C96" s="104"/>
      <c r="D96" s="38" t="s">
        <v>38</v>
      </c>
      <c r="E96" s="53"/>
      <c r="F96" s="36"/>
      <c r="G96" s="11"/>
    </row>
    <row r="97" spans="1:7" ht="12.75" customHeight="1" x14ac:dyDescent="0.2">
      <c r="A97" s="9" t="s">
        <v>42</v>
      </c>
      <c r="B97" s="105" t="s">
        <v>43</v>
      </c>
      <c r="C97" s="105"/>
      <c r="D97" s="105"/>
      <c r="E97" s="105"/>
      <c r="F97" s="105"/>
      <c r="G97" s="11"/>
    </row>
    <row r="98" spans="1:7" x14ac:dyDescent="0.2">
      <c r="A98" s="34" t="s">
        <v>74</v>
      </c>
      <c r="B98" s="37" t="s">
        <v>75</v>
      </c>
      <c r="C98" s="38"/>
      <c r="D98" s="38"/>
      <c r="E98" s="53"/>
      <c r="F98" s="43"/>
    </row>
    <row r="99" spans="1:7" ht="32.25" customHeight="1" x14ac:dyDescent="0.2">
      <c r="A99" s="35" t="s">
        <v>63</v>
      </c>
      <c r="B99" s="104" t="s">
        <v>76</v>
      </c>
      <c r="C99" s="104"/>
      <c r="D99" s="38" t="s">
        <v>38</v>
      </c>
      <c r="E99" s="53"/>
      <c r="F99" s="43"/>
    </row>
    <row r="100" spans="1:7" x14ac:dyDescent="0.2">
      <c r="A100" s="9" t="s">
        <v>42</v>
      </c>
      <c r="B100" s="105" t="s">
        <v>43</v>
      </c>
      <c r="C100" s="105"/>
      <c r="D100" s="105"/>
      <c r="E100" s="105"/>
      <c r="F100" s="105"/>
    </row>
  </sheetData>
  <mergeCells count="41">
    <mergeCell ref="A1:Q1"/>
    <mergeCell ref="B73:C73"/>
    <mergeCell ref="A2:Q2"/>
    <mergeCell ref="A69:Q69"/>
    <mergeCell ref="A71:F71"/>
    <mergeCell ref="D3:D5"/>
    <mergeCell ref="A3:A5"/>
    <mergeCell ref="T3:T5"/>
    <mergeCell ref="B79:C79"/>
    <mergeCell ref="B74:C74"/>
    <mergeCell ref="I4:O4"/>
    <mergeCell ref="E3:S3"/>
    <mergeCell ref="C3:C5"/>
    <mergeCell ref="B3:B5"/>
    <mergeCell ref="B78:F78"/>
    <mergeCell ref="E4:H4"/>
    <mergeCell ref="A70:Q70"/>
    <mergeCell ref="A74:A75"/>
    <mergeCell ref="B77:C77"/>
    <mergeCell ref="B75:C75"/>
    <mergeCell ref="B76:C76"/>
    <mergeCell ref="B80:C80"/>
    <mergeCell ref="B89:C89"/>
    <mergeCell ref="B88:C88"/>
    <mergeCell ref="B81:C81"/>
    <mergeCell ref="B82:C82"/>
    <mergeCell ref="B83:C83"/>
    <mergeCell ref="B84:C84"/>
    <mergeCell ref="A88:A89"/>
    <mergeCell ref="A81:A82"/>
    <mergeCell ref="A83:A84"/>
    <mergeCell ref="B99:C99"/>
    <mergeCell ref="B100:F100"/>
    <mergeCell ref="B93:C93"/>
    <mergeCell ref="B92:C92"/>
    <mergeCell ref="B94:F94"/>
    <mergeCell ref="B97:F97"/>
    <mergeCell ref="B96:C96"/>
    <mergeCell ref="B90:F90"/>
    <mergeCell ref="B87:C87"/>
    <mergeCell ref="B85:F85"/>
  </mergeCells>
  <pageMargins left="0.39370078740157483" right="0.39370078740157483" top="0.78740157480314965" bottom="0.39370078740157483" header="0.31496062992125984" footer="0.31496062992125984"/>
  <pageSetup paperSize="9" scale="55"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 Dementjeva</dc:creator>
  <cp:lastModifiedBy>Iveta Dementjeva</cp:lastModifiedBy>
  <cp:lastPrinted>2023-06-15T15:11:36Z</cp:lastPrinted>
  <dcterms:created xsi:type="dcterms:W3CDTF">2015-06-05T18:17:20Z</dcterms:created>
  <dcterms:modified xsi:type="dcterms:W3CDTF">2023-07-31T07:10:50Z</dcterms:modified>
</cp:coreProperties>
</file>